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<sst xmlns="http://schemas.openxmlformats.org/spreadsheetml/2006/main" count="4857" uniqueCount="1627">
  <si>
    <t>Glimmer</t>
  </si>
  <si>
    <t>GeneMark</t>
  </si>
  <si>
    <t>SCS</t>
  </si>
  <si>
    <t>Starterator</t>
  </si>
  <si>
    <t>RBS</t>
  </si>
  <si>
    <t>BLAST</t>
  </si>
  <si>
    <t>SIF-BLAST: REPORT BEST HIT</t>
  </si>
  <si>
    <t>SIF-HHPred: REPORT BEST OVERALL HIT. IF BEST HIT IS NOT VIRUS-RELATED, REPORT BEST "RELEVANT" HIT AS WELL (i.e., "VIRUS","PHAGE", "BACTERIOPHAGE") ; PRIORITIZE PDB RESULTS</t>
  </si>
  <si>
    <t>Synteny</t>
  </si>
  <si>
    <t>Membrane</t>
  </si>
  <si>
    <t>Gene</t>
  </si>
  <si>
    <t>Orientation</t>
  </si>
  <si>
    <t>FINAL START SITE!</t>
  </si>
  <si>
    <t>Stop Position</t>
  </si>
  <si>
    <t>Stop Codon</t>
  </si>
  <si>
    <t>GeneMark 
SCP Range</t>
  </si>
  <si>
    <t>Glimmer 
Start Position</t>
  </si>
  <si>
    <t>Glimmer 
Start Codon</t>
  </si>
  <si>
    <t>Length Using 
Glimmer Start</t>
  </si>
  <si>
    <t>GeneMark 
Start Position</t>
  </si>
  <si>
    <t>GeneMark 
Start Codon</t>
  </si>
  <si>
    <t>Length Using 
GeneMark Start</t>
  </si>
  <si>
    <t>Equivalent 
Starterator Number</t>
  </si>
  <si>
    <t>Starterator - 
best start position</t>
  </si>
  <si>
    <t>Starterator - 
best start #</t>
  </si>
  <si>
    <t>Starterator - 
best start Codon 
(will need to look this up using RBS)</t>
  </si>
  <si>
    <t>Length Using 
Starterator Start</t>
  </si>
  <si>
    <t>Starterator - 
found in % genes in the pham</t>
  </si>
  <si>
    <t>RBS best start position 
(highest Z score, 
least negative Final Score)</t>
  </si>
  <si>
    <t>RBS 
best start Codon</t>
  </si>
  <si>
    <t>Length Using 
RBS Start</t>
  </si>
  <si>
    <t>RBS Zvalue, 
Final Score</t>
  </si>
  <si>
    <t>longest possible ORF 
(start position, start codon)</t>
  </si>
  <si>
    <t>Glimmer Start Position</t>
  </si>
  <si>
    <t>GeneMark Start Position</t>
  </si>
  <si>
    <t>Starterator Start Position</t>
  </si>
  <si>
    <t>BLASTP of ALL best possible start sites (blast within phages DB) [CANDIDATE START POSITION, gene name, FULL RANGE, percent identity] [Zizibeth_21 minor tail protein, 1:747 - 7:753, 100%] ***Make sure the blast results are not to the SAME draft genome (i.e BiggityBass_draft11 to Biggity Bass_draft11) it should be to a different phage || best indicated in bold (if multiple)</t>
  </si>
  <si>
    <t>SIF-BLAST [NKF/Function]</t>
  </si>
  <si>
    <t>SIF-BLAST [database]</t>
  </si>
  <si>
    <t>SIF-BLAST [phage name_gene number]</t>
  </si>
  <si>
    <t>SIF-BLAST [database gene accession number (if applicable - i.e., NCBI BLASTp)]</t>
  </si>
  <si>
    <t>SIF-BLAST [% alignment (identity)]</t>
  </si>
  <si>
    <t>SIF-BLAST [e value]</t>
  </si>
  <si>
    <t>Full SIF-BLAST annotation [NKF/function, database, phage name and gene number, database gene accession number, % alignment (identity), e value]</t>
  </si>
  <si>
    <t>SIF-HHPred [NKF/Function]</t>
  </si>
  <si>
    <t>SIF-HHPred [database]</t>
  </si>
  <si>
    <t>SIF-HHPred [phage name_gene number (if applicable)]</t>
  </si>
  <si>
    <t>SIF-HHPred [Hit]</t>
  </si>
  <si>
    <t>SIF-HHPred [% alignment] - MANUAL CALCULATION: (length of sequence included in the alignment / full length of query sequence)</t>
  </si>
  <si>
    <t>SIF-HHPred [probability]</t>
  </si>
  <si>
    <t>Full SIF-HHPred annotation [NKF/function, database, phage name and gene number (if applicable), Hit, % alignment, probability]</t>
  </si>
  <si>
    <t>SIF-Synteny [function, upstream is ____ (if applicable), downstream is ____ (if applicable), just like in Phage ____ ; if you cannot call function based on neighboring genes from other phages, NKF or N/A] EXAMPLE: minor tail protein, upstream is tape measure protein, downstream is minor tail protein, just like in Phage AnClar]</t>
  </si>
  <si>
    <t>Membrane-SOSUI [Membrane or soluble?]</t>
  </si>
  <si>
    <t>Membrane-TMHMM [Number of TMHs (transmembrane helices)]</t>
  </si>
  <si>
    <t>FINAL Function</t>
  </si>
  <si>
    <t>reverse</t>
  </si>
  <si>
    <t>TGA</t>
  </si>
  <si>
    <t>925-1100</t>
  </si>
  <si>
    <t>ATG</t>
  </si>
  <si>
    <t>both</t>
  </si>
  <si>
    <t>2.562, -3.508</t>
  </si>
  <si>
    <t>1149,TTG</t>
  </si>
  <si>
    <t>[1110, SEA_BIRCHLYN_1, 1:67 - 1:67, 100%]</t>
  </si>
  <si>
    <t>NKF</t>
  </si>
  <si>
    <t>NCBI</t>
  </si>
  <si>
    <t>SEA_BIRCHLYN_1</t>
  </si>
  <si>
    <t xml:space="preserve"> 	QDF17179.1</t>
  </si>
  <si>
    <t>NKF, no hits above 90%</t>
  </si>
  <si>
    <t>soluble</t>
  </si>
  <si>
    <t>TAA</t>
  </si>
  <si>
    <t>1250-1500</t>
  </si>
  <si>
    <t>3.307, -2.305</t>
  </si>
  <si>
    <t>1513, ATG</t>
  </si>
  <si>
    <t>[1513,SEA_STARBOW_2,1:100-1:100,100%]</t>
  </si>
  <si>
    <t>DNA Master</t>
  </si>
  <si>
    <t>SEA_STARBOW_2</t>
  </si>
  <si>
    <t>Soluble</t>
  </si>
  <si>
    <t xml:space="preserve">reverse </t>
  </si>
  <si>
    <t>1610-2630</t>
  </si>
  <si>
    <t>GTG</t>
  </si>
  <si>
    <t>2.835,-3.291</t>
  </si>
  <si>
    <t>2651,GTG</t>
  </si>
  <si>
    <t>[2651, SEA_BORDEAUX_3, 1:346-1:346, 100%]</t>
  </si>
  <si>
    <t>SEA_BORDEAUX_3</t>
  </si>
  <si>
    <t>QGH79776.1</t>
  </si>
  <si>
    <t>Pfam</t>
  </si>
  <si>
    <t>N/A</t>
  </si>
  <si>
    <t>PF06067.15</t>
  </si>
  <si>
    <t>2850-3240</t>
  </si>
  <si>
    <t>2.821,-4.018</t>
  </si>
  <si>
    <t>3239,GTG</t>
  </si>
  <si>
    <t>[3239, SEA_STARBOW_4, 1:130 - 1:130, 100%]</t>
  </si>
  <si>
    <t>SEA_STARBOW_4</t>
  </si>
  <si>
    <t>3351-3680</t>
  </si>
  <si>
    <t>1.98,-4.801</t>
  </si>
  <si>
    <t>3698, ATG</t>
  </si>
  <si>
    <t>[3698, SEA_STARBOW_5, 1:115-1:115, 100%]</t>
  </si>
  <si>
    <t>SEA_STARBOW_5</t>
  </si>
  <si>
    <t>3780-4425</t>
  </si>
  <si>
    <t>2.787, -3.119</t>
  </si>
  <si>
    <t>3902,ATG</t>
  </si>
  <si>
    <t xml:space="preserve">[3902, HWB80_gp006, 1:53 - 1:53, 100%] </t>
  </si>
  <si>
    <t xml:space="preserve">Streptomyces phage Karimac </t>
  </si>
  <si>
    <t>YP_00984017.9</t>
  </si>
  <si>
    <t>NKF. no hit above 90%</t>
  </si>
  <si>
    <t>3800-4420</t>
  </si>
  <si>
    <t>2.976, -3.173</t>
  </si>
  <si>
    <t>4424, ATG</t>
  </si>
  <si>
    <t>[4424, Streptomyces phage Starbow, 1:70 - 1:70, 99.41%]</t>
  </si>
  <si>
    <t>Lsr2-like DNA bridging protein</t>
  </si>
  <si>
    <t>Starbow</t>
  </si>
  <si>
    <t>Lsr2</t>
  </si>
  <si>
    <t>PF11774.12</t>
  </si>
  <si>
    <t>TAG</t>
  </si>
  <si>
    <t>4540- 5280</t>
  </si>
  <si>
    <t>2.592, -3.797</t>
  </si>
  <si>
    <t>5262, ATG</t>
  </si>
  <si>
    <t>[5262, SEA_STARBOW_8, 1:240 - 1:240, 100%]</t>
  </si>
  <si>
    <t>SEA_STARBOW_8</t>
  </si>
  <si>
    <t>PF17338.6</t>
  </si>
  <si>
    <t>5366-5520</t>
  </si>
  <si>
    <t>1.990, -4.781</t>
  </si>
  <si>
    <t>5530, ATG</t>
  </si>
  <si>
    <t>[5530, HWB78_gp010, 1:54 - 1:54, 100%]</t>
  </si>
  <si>
    <t>StarPlatinum_8</t>
  </si>
  <si>
    <t>YP_009839446.1</t>
  </si>
  <si>
    <t>5610-5730</t>
  </si>
  <si>
    <t>both-gl</t>
  </si>
  <si>
    <t>2.719,-3.182</t>
  </si>
  <si>
    <t>5735,GTG</t>
  </si>
  <si>
    <t>[5726, SEA_STARBOW_10, 1:46 - 1:46, 100%]</t>
  </si>
  <si>
    <t>DNAMaster</t>
  </si>
  <si>
    <t>SEA_STARBOW_10</t>
  </si>
  <si>
    <t>5890-6380</t>
  </si>
  <si>
    <t>3.056,-3.307</t>
  </si>
  <si>
    <t>6362, ATG</t>
  </si>
  <si>
    <t>[6362, SEA_ICHABODCRANE_10, 1:167 - 1:167, 100%]</t>
  </si>
  <si>
    <t>SEA_ICHABODCRANE_10</t>
  </si>
  <si>
    <t>39S ribosomal protein L12</t>
  </si>
  <si>
    <t>PDB</t>
  </si>
  <si>
    <t>Bos taurus</t>
  </si>
  <si>
    <t>2FTC_F</t>
  </si>
  <si>
    <t>6493-6681</t>
  </si>
  <si>
    <t>TTG</t>
  </si>
  <si>
    <t>2.639, -3.348</t>
  </si>
  <si>
    <t>6681, ATG</t>
  </si>
  <si>
    <t>[6681, SEA_STARBOW_12, 1:62 - 1:62, 100%]</t>
  </si>
  <si>
    <t>SEA_BATTUTA_12</t>
  </si>
  <si>
    <t>QRI45702.1</t>
  </si>
  <si>
    <t>6800-7140</t>
  </si>
  <si>
    <t>2.976, -2.645</t>
  </si>
  <si>
    <t>7147, GTG</t>
  </si>
  <si>
    <t>[7147, Streptomyces phage Starbow, 1:119 - 1:119. 100%]</t>
  </si>
  <si>
    <t>ParB-like nuclease domain protein</t>
  </si>
  <si>
    <t>Streptomyces phage Starbow</t>
  </si>
  <si>
    <t>ParB domain protein nuclease</t>
  </si>
  <si>
    <t>5K5D_A</t>
  </si>
  <si>
    <t>ParB-like nuclease domain</t>
  </si>
  <si>
    <t>7290-7411</t>
  </si>
  <si>
    <t>2.17,-4.853</t>
  </si>
  <si>
    <t>7411,ATG</t>
  </si>
  <si>
    <t>[7411, SEA_BIRCHLYN_11, 1:47 - 1:47, 100%]</t>
  </si>
  <si>
    <t>SEA_BORDEAUX_14</t>
  </si>
  <si>
    <t>QGH79787.1</t>
  </si>
  <si>
    <t>PF14358.10</t>
  </si>
  <si>
    <t>membrane</t>
  </si>
  <si>
    <t>None</t>
  </si>
  <si>
    <t>glimmer</t>
  </si>
  <si>
    <t>2.256, -4.799</t>
  </si>
  <si>
    <t>7541,GTG</t>
  </si>
  <si>
    <t>[7419, SEA_WIPEOUT_267, 19:40 - 19:40, 100%]</t>
  </si>
  <si>
    <t>PhagesDB</t>
  </si>
  <si>
    <t>Wipeout_267</t>
  </si>
  <si>
    <t xml:space="preserve">membrane </t>
  </si>
  <si>
    <t>7550-7710</t>
  </si>
  <si>
    <t>2.562, -3.860</t>
  </si>
  <si>
    <t>7750,ATG</t>
  </si>
  <si>
    <t>[7690,SEA_BIRCHLYN_282,1:53-21:73,100%]</t>
  </si>
  <si>
    <t>Sea Birchlyn 272</t>
  </si>
  <si>
    <t>QDF17390.1</t>
  </si>
  <si>
    <t>7830-8160</t>
  </si>
  <si>
    <t>3.056,-2.559</t>
  </si>
  <si>
    <t>8143,ATG</t>
  </si>
  <si>
    <t>[8143, SEA_STARBOW_16, 1:112 - 1:112, 100%]</t>
  </si>
  <si>
    <t>SEA_STARBOW_16</t>
  </si>
  <si>
    <t>8280-8500</t>
  </si>
  <si>
    <t>2.194,-4.355</t>
  </si>
  <si>
    <t>8523,ATG</t>
  </si>
  <si>
    <t>[8523, SEA_STARBOW_17, 1:88 - 1:88, 100%]</t>
  </si>
  <si>
    <t>Sea_STARBOW_17</t>
  </si>
  <si>
    <t>8558-8836</t>
  </si>
  <si>
    <t>genemark</t>
  </si>
  <si>
    <t>2.659, -3.368</t>
  </si>
  <si>
    <t>8842, GTG</t>
  </si>
  <si>
    <t>[8836, SEA_BIRCHLYN_15, 1:92 - 3:94, 100%]</t>
  </si>
  <si>
    <t>SEA_BIRCHLYN_15</t>
  </si>
  <si>
    <t>8980-9600</t>
  </si>
  <si>
    <t>2.562,-3.508</t>
  </si>
  <si>
    <t>9586,ATG</t>
  </si>
  <si>
    <t>[9586, Streptomyces phage Karimac, 1:209 - 1:209, 100%]</t>
  </si>
  <si>
    <t>Karimac_19</t>
  </si>
  <si>
    <t>ribosomal protein L12</t>
  </si>
  <si>
    <t>mammalian mitochondrial ribsosome</t>
  </si>
  <si>
    <t>9750-10020</t>
  </si>
  <si>
    <t>1.183,-6.525</t>
  </si>
  <si>
    <t>10071,ATG</t>
  </si>
  <si>
    <t>[10029, SEA_MINDFLAYER_271, 1:98 - 15:112, 100%]</t>
  </si>
  <si>
    <t>SEA_MINDFLAYER_271</t>
  </si>
  <si>
    <t>10150-10260</t>
  </si>
  <si>
    <t>2.632,-3.891</t>
  </si>
  <si>
    <t>10374, ATG</t>
  </si>
  <si>
    <t>[10263, SEA_ICHABODCRANE_20, 1:51-2:52, 100%]</t>
  </si>
  <si>
    <t>SEA_ICHABODCRANE_20</t>
  </si>
  <si>
    <t>10260-10500</t>
  </si>
  <si>
    <t>2.642, -4.169</t>
  </si>
  <si>
    <t>10511, ATG</t>
  </si>
  <si>
    <t>[10511, SEA_MINDFLAYER_21, 1:82-1:82, 100%]</t>
  </si>
  <si>
    <t>SEA_MINDFLAYER_21</t>
  </si>
  <si>
    <t>10750-10930</t>
  </si>
  <si>
    <t>2.976, -2.996</t>
  </si>
  <si>
    <t>11028, TTG</t>
  </si>
  <si>
    <t>[10920, HWB79_gp023, 1:69-6:74, 98.55%]</t>
  </si>
  <si>
    <t>HWB79_23</t>
  </si>
  <si>
    <t>DUF1040</t>
  </si>
  <si>
    <t>PF06288.17</t>
  </si>
  <si>
    <t>10940-11116</t>
  </si>
  <si>
    <t>3.006, -2.933</t>
  </si>
  <si>
    <t>11191, ATG</t>
  </si>
  <si>
    <t>[11116, SEA_WIPEOUT_277, 1:58 - 1:58, 100%]</t>
  </si>
  <si>
    <t>SEA_WIPEOUT_277</t>
  </si>
  <si>
    <t>QGH74484.1</t>
  </si>
  <si>
    <t>11380-11550</t>
  </si>
  <si>
    <t>2.680,-3.613</t>
  </si>
  <si>
    <t>11579,GTG</t>
  </si>
  <si>
    <t>[11579, SEA_BIRCHLYN_23, 1:67 - 1:67, 100%]</t>
  </si>
  <si>
    <t>SEA_BIRCHLYN_23</t>
  </si>
  <si>
    <t>forward</t>
  </si>
  <si>
    <t>11950-12390</t>
  </si>
  <si>
    <t>3.017,-3.661</t>
  </si>
  <si>
    <t>11939,ATG</t>
  </si>
  <si>
    <t>[11939, Streptomyces sp. JV178, 1:153 - 1:153, 100%]</t>
  </si>
  <si>
    <t>HNH Endonuclease</t>
  </si>
  <si>
    <t>Wipeout_26</t>
  </si>
  <si>
    <t>CRISPR-associated endonuclease Cas9; Inhibitor, Complex, VIRAL PROTEIN</t>
  </si>
  <si>
    <t>7ENH_A</t>
  </si>
  <si>
    <t>2.129,-5.239</t>
  </si>
  <si>
    <t>12958, TTG</t>
  </si>
  <si>
    <t>[12880, SEA_BIRCHLYN_25, 1:75-1:75, 100%]</t>
  </si>
  <si>
    <t>SEA_BIRCHLYN_25</t>
  </si>
  <si>
    <t>12900-13070</t>
  </si>
  <si>
    <t>2.807,-3.059</t>
  </si>
  <si>
    <t>13103, ATG</t>
  </si>
  <si>
    <t>[13103, SEA_BIRCHLYN_26, 1:79-1:79, 100%]</t>
  </si>
  <si>
    <t>SEA_BIRCHLYN_26</t>
  </si>
  <si>
    <t>13100-13825</t>
  </si>
  <si>
    <t>2.642, -3.482</t>
  </si>
  <si>
    <t>13857, TTG</t>
  </si>
  <si>
    <t>[13812, Streptomyces phage STARBOW, 1:239 - 1:239, 99.58%]</t>
  </si>
  <si>
    <t>ThyX-like thymidylate synthase</t>
  </si>
  <si>
    <t>ThyX-like thymidlate synthase</t>
  </si>
  <si>
    <t>13800-14100</t>
  </si>
  <si>
    <t>2.476, -3.768</t>
  </si>
  <si>
    <t>14065, GTG</t>
  </si>
  <si>
    <t>[14062, Streptomyces phage STARBOW, 1:87 - 1:87, 100%]</t>
  </si>
  <si>
    <t>SEA_STARBOW_29</t>
  </si>
  <si>
    <t>14000-14250</t>
  </si>
  <si>
    <t>2.486, -4.972</t>
  </si>
  <si>
    <t>14250,ATG</t>
  </si>
  <si>
    <t>[14232, Streptomyces phage STARBOW, 1:56 - 1:56, 100%]</t>
  </si>
  <si>
    <t>SEA_STARBOW_30</t>
  </si>
  <si>
    <t>endocytosis</t>
  </si>
  <si>
    <t>5VNY_A</t>
  </si>
  <si>
    <t>14250-14400</t>
  </si>
  <si>
    <t>3.073, -2.523</t>
  </si>
  <si>
    <t>14392,GTG</t>
  </si>
  <si>
    <t>[14386, Streptomyces phage STARBOW, 1:53 - 1:53, 100%]</t>
  </si>
  <si>
    <t>SEA_STARBOW_31</t>
  </si>
  <si>
    <t>14480-15400</t>
  </si>
  <si>
    <t>3.318,-2.458</t>
  </si>
  <si>
    <t>15501,GTG</t>
  </si>
  <si>
    <t>[15336, Streptomyces JV178, 1:291-43:333,100%]</t>
  </si>
  <si>
    <t>membrane protein</t>
  </si>
  <si>
    <t>JimJam</t>
  </si>
  <si>
    <t>UVK60881.1</t>
  </si>
  <si>
    <t>PF10935.12</t>
  </si>
  <si>
    <t>15400-15800</t>
  </si>
  <si>
    <t>3.073,-2.505</t>
  </si>
  <si>
    <t>15796, GTG</t>
  </si>
  <si>
    <t>[15796, Streptomyces JV178, 19:133 - 19:133, 100%]</t>
  </si>
  <si>
    <t>DNA binding protein</t>
  </si>
  <si>
    <t>Karimac</t>
  </si>
  <si>
    <t>YP_009840207.1</t>
  </si>
  <si>
    <t>Transport Protein</t>
  </si>
  <si>
    <t>5LBH_B</t>
  </si>
  <si>
    <t>16060-16240</t>
  </si>
  <si>
    <t>2.254,-4.214</t>
  </si>
  <si>
    <t>16310,ATG</t>
  </si>
  <si>
    <t>[16226, Streptomyces phage SEA_BIRCHLYN_33, 1:68 - 1:68, 100%]</t>
  </si>
  <si>
    <t>SEA_BIRCHLYN_33</t>
  </si>
  <si>
    <t>Protein Binding</t>
  </si>
  <si>
    <t>7O39_B</t>
  </si>
  <si>
    <t>16400-16500</t>
  </si>
  <si>
    <t>2.401,-4.673</t>
  </si>
  <si>
    <t>16506,ATG</t>
  </si>
  <si>
    <t>[16506, Streptomyces phage Karimac, 1:41 - 1:41, 100%]</t>
  </si>
  <si>
    <t>Streptomyces phage Karimac</t>
  </si>
  <si>
    <t>tRNA</t>
  </si>
  <si>
    <t>found by Aragorn, and by tRNAscan-SE's infernal score on 11/28/23</t>
  </si>
  <si>
    <t>2.513, -3.611</t>
  </si>
  <si>
    <t>17066, ATG</t>
  </si>
  <si>
    <t>n/a</t>
  </si>
  <si>
    <t>[17066, Streptomyces phage Birchlyn, 1:157 - 1:157, 100%]</t>
  </si>
  <si>
    <t>HNH endonuclease</t>
  </si>
  <si>
    <t>Birchlyn</t>
  </si>
  <si>
    <t>QDF17213.1</t>
  </si>
  <si>
    <t>Protein ea 31</t>
  </si>
  <si>
    <t>uniprot</t>
  </si>
  <si>
    <t>escherichia phage lambda</t>
  </si>
  <si>
    <t>PO3753</t>
  </si>
  <si>
    <t>17130-17630</t>
  </si>
  <si>
    <t>2.750,-2.422</t>
  </si>
  <si>
    <t>17694,ATG</t>
  </si>
  <si>
    <t>[17652, Streptomyces phage Yaboi, 1:181 - 1:181, 87.85%]</t>
  </si>
  <si>
    <t>endolysin</t>
  </si>
  <si>
    <t>QDF17214.1</t>
  </si>
  <si>
    <t xml:space="preserve">Lysozyme peptidoglycan </t>
  </si>
  <si>
    <t>DslA wild-type form 2</t>
  </si>
  <si>
    <t>6TAB_A</t>
  </si>
  <si>
    <t>17750-17900</t>
  </si>
  <si>
    <t>3.210,-2.236</t>
  </si>
  <si>
    <t>17915, ATG</t>
  </si>
  <si>
    <t>[17915,SEA_BIRCHLYN_39,1:54-1:54, 100%]</t>
  </si>
  <si>
    <t>QDF17215.1</t>
  </si>
  <si>
    <t>DUF6555</t>
  </si>
  <si>
    <t>PF20192.2</t>
  </si>
  <si>
    <t>2.562,-3.589</t>
  </si>
  <si>
    <t>18067, ATG</t>
  </si>
  <si>
    <t>[18067, SEA_STARBOW_41, 1:50 - 1:50, 100%]</t>
  </si>
  <si>
    <t xml:space="preserve">SEA STARBOW 41 </t>
  </si>
  <si>
    <t>AXH66550.1</t>
  </si>
  <si>
    <t>18487-19455</t>
  </si>
  <si>
    <t>2.603, -3.423</t>
  </si>
  <si>
    <t>18487, GTG</t>
  </si>
  <si>
    <t>[18487, Streptomyces phage BIRCHLYN, 1:322 - 1:322, 100%]</t>
  </si>
  <si>
    <t>glycosyltransferase</t>
  </si>
  <si>
    <t>QDF17217.1</t>
  </si>
  <si>
    <t>Putative glycosyltransferase 45</t>
  </si>
  <si>
    <t>Sulfolobus islandicus filamentous virus</t>
  </si>
  <si>
    <t>Q914I7</t>
  </si>
  <si>
    <t>19540-21470</t>
  </si>
  <si>
    <t>3.221,-2.485</t>
  </si>
  <si>
    <t>19533,TTG</t>
  </si>
  <si>
    <t>[19533,Streptomyces phage Karimac, 1:646 - 1:646, 100%]</t>
  </si>
  <si>
    <t>ribonucleoside triphosphate reductase</t>
  </si>
  <si>
    <t>WP_143675287.1</t>
  </si>
  <si>
    <t>Ribonucleoside triphosphate reductase</t>
  </si>
  <si>
    <t>1L1L_C</t>
  </si>
  <si>
    <t>ribonucleotide reductase</t>
  </si>
  <si>
    <t>21580-22500</t>
  </si>
  <si>
    <t>3.164,-3.161</t>
  </si>
  <si>
    <t>21560, ATG</t>
  </si>
  <si>
    <t>[21560, endolysin, 1:293-1:293, 99,66%]</t>
  </si>
  <si>
    <t>YP_009840217.1</t>
  </si>
  <si>
    <t>N-acetylmuramyl-L-alanine amidase</t>
  </si>
  <si>
    <t>protein data base</t>
  </si>
  <si>
    <t>3D2Y_A</t>
  </si>
  <si>
    <t>LysM-like peptidoglycan binding protein</t>
  </si>
  <si>
    <t>22571-24325</t>
  </si>
  <si>
    <t>2.883,-2.839</t>
  </si>
  <si>
    <t>22478, TTG</t>
  </si>
  <si>
    <t>[22589,SEA_BIRCHLYN_44,1:578-1:578,100%]</t>
  </si>
  <si>
    <t>Streptomyces phage Birchlyn</t>
  </si>
  <si>
    <t>QDF17220.1</t>
  </si>
  <si>
    <t>Sialidase, N-terminal domain</t>
  </si>
  <si>
    <t>PFAM</t>
  </si>
  <si>
    <t>PF02973</t>
  </si>
  <si>
    <t>24383-24724</t>
  </si>
  <si>
    <t>2.668, -4.338</t>
  </si>
  <si>
    <t>24383, ATG</t>
  </si>
  <si>
    <t>[24383, Streptomyces phage MINDFLAYER, 1:113 - 1:113, 100%]</t>
  </si>
  <si>
    <t>Steptomyces phage MindFlayer</t>
  </si>
  <si>
    <t>QPL13686.1</t>
  </si>
  <si>
    <t>PF08861.14</t>
  </si>
  <si>
    <t>24720-26290</t>
  </si>
  <si>
    <t>3.073,-2.97</t>
  </si>
  <si>
    <t>24714, ATG</t>
  </si>
  <si>
    <t>[24714, Stretomyces phage Starbow, 1:523-1:523, 100%]</t>
  </si>
  <si>
    <t>portal protein</t>
  </si>
  <si>
    <t>QDF17222.1</t>
  </si>
  <si>
    <t>Phage portal protein</t>
  </si>
  <si>
    <t>Rhodobacter capsulatus</t>
  </si>
  <si>
    <t>6TE9_A</t>
  </si>
  <si>
    <t>portal protein, upstream of capsid maturation protease</t>
  </si>
  <si>
    <t>26300-26740</t>
  </si>
  <si>
    <t>2.422,-4.452</t>
  </si>
  <si>
    <t>26282,GTG</t>
  </si>
  <si>
    <t>[26282,SEA_STARBOW_48, 1:152 - 1:152, 100%]</t>
  </si>
  <si>
    <t>SEA_STARBOW_48</t>
  </si>
  <si>
    <t>AXH66557.1</t>
  </si>
  <si>
    <t>PF19540.3</t>
  </si>
  <si>
    <t>26750-28030</t>
  </si>
  <si>
    <t>3.073,-3.35</t>
  </si>
  <si>
    <t>26737,ATG</t>
  </si>
  <si>
    <t>[26737,  Streptomyces phage IchabodCrane, 1:430-1:430, 100%]</t>
  </si>
  <si>
    <t>capsid maturation protease</t>
  </si>
  <si>
    <t>IchabodCrane</t>
  </si>
  <si>
    <t>QFP97364.1</t>
  </si>
  <si>
    <t>prohead protease</t>
  </si>
  <si>
    <t>UniProt</t>
  </si>
  <si>
    <t>Escherichia phage T5</t>
  </si>
  <si>
    <t>Q6QGD7</t>
  </si>
  <si>
    <t>capsid maturation protease, upstream of major capsid protein, downstream of portal protein</t>
  </si>
  <si>
    <t>28070-29050</t>
  </si>
  <si>
    <t>2.719,-3.834</t>
  </si>
  <si>
    <t>28062, ATG</t>
  </si>
  <si>
    <t>[28062, Streptomyces phage Karimac, 1:331-1:331, 100%]</t>
  </si>
  <si>
    <t>Virion structural protein</t>
  </si>
  <si>
    <t>YP_009840223.1</t>
  </si>
  <si>
    <t>major capsid protein</t>
  </si>
  <si>
    <t>Propionibacterium phage PA6</t>
  </si>
  <si>
    <t>3JB5_B</t>
  </si>
  <si>
    <t>major capsid protein, upstream of Major Tail Protein and downstream of portal protein</t>
  </si>
  <si>
    <t>29130-29522</t>
  </si>
  <si>
    <t>2.894,-2.896</t>
  </si>
  <si>
    <t>29130,ATG</t>
  </si>
  <si>
    <t>[29130, Streptomyces phage Karimac, 1:131 - 1:131, 100%]</t>
  </si>
  <si>
    <t>Karimac_228</t>
  </si>
  <si>
    <t>InterPro</t>
  </si>
  <si>
    <t>PF21488.1</t>
  </si>
  <si>
    <t>29580-30450</t>
  </si>
  <si>
    <t>2.617,-4.699</t>
  </si>
  <si>
    <t>29583,ATG</t>
  </si>
  <si>
    <t>[29583, SEA_STARBOW_52,1:289-1:289, 100%]</t>
  </si>
  <si>
    <t>SEA_STARBOW_52</t>
  </si>
  <si>
    <t>Head completion protein</t>
  </si>
  <si>
    <t>Q6QGD9</t>
  </si>
  <si>
    <t>head-to-tail adaptor</t>
  </si>
  <si>
    <t>30450-30830</t>
  </si>
  <si>
    <t>2.215,-4.313</t>
  </si>
  <si>
    <t>30449, ATG</t>
  </si>
  <si>
    <t>[30479,SEA_BIRCHLYN_52, 1:154-11:164, 100%]</t>
  </si>
  <si>
    <t>SEA_BIRCHLYN_52</t>
  </si>
  <si>
    <t>QDF17228.1</t>
  </si>
  <si>
    <t xml:space="preserve">Bacillus phage SPP1 </t>
  </si>
  <si>
    <t>O48446</t>
  </si>
  <si>
    <t>30910-31700</t>
  </si>
  <si>
    <t>2.976,-4.252</t>
  </si>
  <si>
    <t>30876, TTG</t>
  </si>
  <si>
    <t>[30936, HWB80_gp225, 1:262-1:262, 100%]</t>
  </si>
  <si>
    <t>Karimac_225</t>
  </si>
  <si>
    <t>31725-32215</t>
  </si>
  <si>
    <t>2.821,-2.968</t>
  </si>
  <si>
    <t>31721,ATG</t>
  </si>
  <si>
    <t>[31721, SEA_STARBOW_55, 1:167-1:167, 100%]</t>
  </si>
  <si>
    <t>SEA_STARBOW_55</t>
  </si>
  <si>
    <t>32330-32950</t>
  </si>
  <si>
    <t>3.134,-2.315</t>
  </si>
  <si>
    <t>32331,ATG</t>
  </si>
  <si>
    <t>[32331, Streptomyces phage Karimac, 1:207-1:207, 100%]</t>
  </si>
  <si>
    <t>protein with lg domain</t>
  </si>
  <si>
    <t>Major tail protein Gp23</t>
  </si>
  <si>
    <t>Mycobacterium phage L5</t>
  </si>
  <si>
    <t>Q05229</t>
  </si>
  <si>
    <t>major tail protein, upstream of tape measure protein and downstream of major capsid protein</t>
  </si>
  <si>
    <t>major tail protein</t>
  </si>
  <si>
    <t>33080-33380</t>
  </si>
  <si>
    <t>3.067,-3.284</t>
  </si>
  <si>
    <t>33051,TTG</t>
  </si>
  <si>
    <t>[33051, Streptomyces phage Starbow, 1:116-1:116, 100%]</t>
  </si>
  <si>
    <t>tail assembly chaperone</t>
  </si>
  <si>
    <t>Phage_TAC_11</t>
  </si>
  <si>
    <t>PF11836.12</t>
  </si>
  <si>
    <t>33360-33670</t>
  </si>
  <si>
    <t>1.452,-5.824</t>
  </si>
  <si>
    <t>33431,TTG</t>
  </si>
  <si>
    <t>[33431, SEA_STARBOW_58, 1:79-1:79, 100%]</t>
  </si>
  <si>
    <t>Karimac_221</t>
  </si>
  <si>
    <t>YP_009840231.1</t>
  </si>
  <si>
    <t>33700-40070</t>
  </si>
  <si>
    <t>33796,ATG</t>
  </si>
  <si>
    <t>[Steptomyces phage Birchlyn, 1:2099-1:2099, 100%]</t>
  </si>
  <si>
    <t>tape measure protein</t>
  </si>
  <si>
    <t>Wipeout</t>
  </si>
  <si>
    <t>QGH74305.1</t>
  </si>
  <si>
    <t>Tape measure protein</t>
  </si>
  <si>
    <t>Bacillus phage SPbeta</t>
  </si>
  <si>
    <t>O64046</t>
  </si>
  <si>
    <t>tape measure protein, downstream of major tail protein and upstream of minor tail proteins</t>
  </si>
  <si>
    <t>40100-40510</t>
  </si>
  <si>
    <t>2.894,-2.957</t>
  </si>
  <si>
    <t>40092,ATG</t>
  </si>
  <si>
    <t>[40092, SEA_STARBOW_60, 1:131-1:131, 100%]</t>
  </si>
  <si>
    <t>minor tail protein</t>
  </si>
  <si>
    <t>LukeCage</t>
  </si>
  <si>
    <t>YP_009839985.1</t>
  </si>
  <si>
    <t>DUF6711</t>
  </si>
  <si>
    <t>PF20458.2</t>
  </si>
  <si>
    <t>minor tail protein, upstream of minor tail protein and downstream of tape measure protein</t>
  </si>
  <si>
    <t>40510-43680</t>
  </si>
  <si>
    <t>2.807,-2.997</t>
  </si>
  <si>
    <t>40491,ATG</t>
  </si>
  <si>
    <t>[40491, Streptomyces phage Birchlyn, 1:1065-1:1065, 100%]</t>
  </si>
  <si>
    <t>QDF17236.1</t>
  </si>
  <si>
    <t>Structural Protein</t>
  </si>
  <si>
    <t>Shewanella oneidensis MR-1</t>
  </si>
  <si>
    <t>3CDD_E</t>
  </si>
  <si>
    <t>minor tail protein, upstream and downstream of minor tail proteins</t>
  </si>
  <si>
    <t>43750-44100</t>
  </si>
  <si>
    <t>1.573,-6.098</t>
  </si>
  <si>
    <t>43725,ATG</t>
  </si>
  <si>
    <t>[43725, SEA_STARBOW_62, 1:122-1:122, 100%]</t>
  </si>
  <si>
    <t>Karimac_217</t>
  </si>
  <si>
    <t>YP_009840235.1</t>
  </si>
  <si>
    <t>44110-44850</t>
  </si>
  <si>
    <t>2.114,-4.793</t>
  </si>
  <si>
    <t>44090,ATG</t>
  </si>
  <si>
    <t>[44090,Streptomyces phage, 1:265-1:265, 100%]</t>
  </si>
  <si>
    <t>AXH66572.1</t>
  </si>
  <si>
    <t>Tail Fiber Protein R</t>
  </si>
  <si>
    <t>Escherichia phage P1</t>
  </si>
  <si>
    <t>P22946</t>
  </si>
  <si>
    <t>44900-50900</t>
  </si>
  <si>
    <t>3.145,-2.372</t>
  </si>
  <si>
    <t>44884,ATG</t>
  </si>
  <si>
    <t>[44884, CTU88_45195, 1:2004 - 1:2004, 99.5%]</t>
  </si>
  <si>
    <t>QDF17239.1</t>
  </si>
  <si>
    <t>receptor-type-tyrosine-protein phosphatase</t>
  </si>
  <si>
    <t>leucocyte common antigen- related protein</t>
  </si>
  <si>
    <t>6TPW_A</t>
  </si>
  <si>
    <t>50980-51200</t>
  </si>
  <si>
    <t>3.056, -2.830</t>
  </si>
  <si>
    <t>50943, TTG</t>
  </si>
  <si>
    <t>[50970, Streptomyces phage Karimac, 1:67 - 1:67, 100%]</t>
  </si>
  <si>
    <t>YP_009840238.1</t>
  </si>
  <si>
    <t>heterodimeric coiled-coil</t>
  </si>
  <si>
    <t>3HE5_E</t>
  </si>
  <si>
    <t>50950 - 51190</t>
  </si>
  <si>
    <t>2.976, -3.695</t>
  </si>
  <si>
    <t>51145,  TTG</t>
  </si>
  <si>
    <t>[51148, Streptomyces phage Karimac, 1:147 - 1:147, 100%]</t>
  </si>
  <si>
    <t>Karimac_213</t>
  </si>
  <si>
    <t>secretion system protein</t>
  </si>
  <si>
    <t>4KK7_A</t>
  </si>
  <si>
    <t>51900-51600</t>
  </si>
  <si>
    <t>3.073, -3.095</t>
  </si>
  <si>
    <t>51552, TTG</t>
  </si>
  <si>
    <t>[51552, Streptomyces phage Karimac, 1:146-1:146, 100%]</t>
  </si>
  <si>
    <t>Karimac_212</t>
  </si>
  <si>
    <t>WP_143675381.1</t>
  </si>
  <si>
    <t>Helix pomatia agglutinin</t>
  </si>
  <si>
    <t>Helix pomatia</t>
  </si>
  <si>
    <t>2CCV_A</t>
  </si>
  <si>
    <t>52000-52320</t>
  </si>
  <si>
    <t>2.930, -4.046</t>
  </si>
  <si>
    <t>51992, ATG</t>
  </si>
  <si>
    <t>[52142, Streptomyces pahge Starbow, 1:44-10:53, 100%]</t>
  </si>
  <si>
    <t>AXH66577.1</t>
  </si>
  <si>
    <t>HNH homing endocuclease</t>
  </si>
  <si>
    <t>Okubovirus SPO1</t>
  </si>
  <si>
    <t>1U3E_M</t>
  </si>
  <si>
    <t>52340 - 53078</t>
  </si>
  <si>
    <t>2.517, -4.653</t>
  </si>
  <si>
    <t>52287, GTG</t>
  </si>
  <si>
    <t>[52317, Strepromyces phage Birchlyn, 1:253-1:253, 100%]</t>
  </si>
  <si>
    <t>Metallophosphoesterase</t>
  </si>
  <si>
    <t xml:space="preserve">vacuolar protein sorting </t>
  </si>
  <si>
    <t>Cryptosporidium parvum</t>
  </si>
  <si>
    <t>2A22_A</t>
  </si>
  <si>
    <t>53200-53410</t>
  </si>
  <si>
    <t>53129, TTG</t>
  </si>
  <si>
    <t>[53129, SEA_WIPEOUT_70, 1:83-1:83, 98.80%]</t>
  </si>
  <si>
    <t>holin</t>
  </si>
  <si>
    <t>YP_009840243.1</t>
  </si>
  <si>
    <t>Holin</t>
  </si>
  <si>
    <t>Phage_r1t</t>
  </si>
  <si>
    <t>PF16945.9</t>
  </si>
  <si>
    <t>53390-53435</t>
  </si>
  <si>
    <t>2.776,-3.124</t>
  </si>
  <si>
    <t>53340,TTG</t>
  </si>
  <si>
    <t xml:space="preserve">[53394, Streptomyces phage Karimac, 1:50-1:50,100%] </t>
  </si>
  <si>
    <t>Karimac_208</t>
  </si>
  <si>
    <t>YP_009840244.1</t>
  </si>
  <si>
    <t>Zn-ribbon_TFS</t>
  </si>
  <si>
    <t xml:space="preserve">Zn-ribbon_TFS </t>
  </si>
  <si>
    <t>cd10511</t>
  </si>
  <si>
    <t>53650-54010, dip, 54010-54140</t>
  </si>
  <si>
    <t>2.976, -3.951</t>
  </si>
  <si>
    <t>53586, GTG</t>
  </si>
  <si>
    <t>[53622, Streptomyces phage Birchlyn, 1:173 - 1:173, 100%]</t>
  </si>
  <si>
    <t>QDF17407.1</t>
  </si>
  <si>
    <t>transicriptional regulator SkgA</t>
  </si>
  <si>
    <t>7CLA_A</t>
  </si>
  <si>
    <t>helix-turn-helix DNA binding protein</t>
  </si>
  <si>
    <t>54147-54405</t>
  </si>
  <si>
    <t>2.542, -3.551</t>
  </si>
  <si>
    <t>54147, ATG</t>
  </si>
  <si>
    <t>[54147, Streptomyces phage Karimac, 1:100 - 1:100, 100%]</t>
  </si>
  <si>
    <t>YP_009840246.1</t>
  </si>
  <si>
    <t>DUF3725</t>
  </si>
  <si>
    <t>PF12523.12</t>
  </si>
  <si>
    <t>54427-54640</t>
  </si>
  <si>
    <t>2.918,-3.293</t>
  </si>
  <si>
    <t>54376,TTG</t>
  </si>
  <si>
    <t>[54427, HWB80_gp205, 1:62-1:62, 100%]</t>
  </si>
  <si>
    <t>Karimac_205</t>
  </si>
  <si>
    <t>54625-55000</t>
  </si>
  <si>
    <t>2.818,-3.054</t>
  </si>
  <si>
    <t>54612,GTG</t>
  </si>
  <si>
    <t>[54612, Streptomyces sp. JV178, 1:115-1:115, 100%]</t>
  </si>
  <si>
    <t>Wollford_198</t>
  </si>
  <si>
    <t>YP_009839764.1</t>
  </si>
  <si>
    <t>55000-56150</t>
  </si>
  <si>
    <t>54868, ATG</t>
  </si>
  <si>
    <t>[54931, Streptomyces phage Karimac, 1:406 - 1:406, 100%]</t>
  </si>
  <si>
    <t>DnaB-like dsDNA helicase</t>
  </si>
  <si>
    <t>Wollford</t>
  </si>
  <si>
    <t>YP_009839765.1</t>
  </si>
  <si>
    <t>DNA Replication</t>
  </si>
  <si>
    <t>Dodecameric bacterial helicase</t>
  </si>
  <si>
    <t>4ZC0_D</t>
  </si>
  <si>
    <t>DNA helicase</t>
  </si>
  <si>
    <t>56400-55450</t>
  </si>
  <si>
    <t>3.073, -2.794</t>
  </si>
  <si>
    <t>56382, TTG</t>
  </si>
  <si>
    <t>[56400, Streptomyces phage Starbow, 1:352 - 1:352, 100%]</t>
  </si>
  <si>
    <t>DNA primase</t>
  </si>
  <si>
    <t>AXH66586.1</t>
  </si>
  <si>
    <t>RNA Polymerase</t>
  </si>
  <si>
    <t>Zinc Binding and RNA Polymerase Domains</t>
  </si>
  <si>
    <t>2AU3_A</t>
  </si>
  <si>
    <t>57550-58350</t>
  </si>
  <si>
    <t>2.170,-5.631</t>
  </si>
  <si>
    <t>57537, ATG</t>
  </si>
  <si>
    <t>[57537, Streptomyces phage Karimac, 1:270-1:270, 100%]</t>
  </si>
  <si>
    <t>single strand DNA binding protein</t>
  </si>
  <si>
    <t>Single-stranded DNA-binding protein</t>
  </si>
  <si>
    <t>Enterobacteria phage T4</t>
  </si>
  <si>
    <t>P03695</t>
  </si>
  <si>
    <t>58450-61750</t>
  </si>
  <si>
    <t>3.242, -2.090</t>
  </si>
  <si>
    <t>58443, ATG</t>
  </si>
  <si>
    <t>[58443, Streptomyces phage MindFlayer, 1:1106-1:1106, 99.91%]</t>
  </si>
  <si>
    <t>DnaE-like DNA polymerase III alpha</t>
  </si>
  <si>
    <t>MindFlayer</t>
  </si>
  <si>
    <t>QPL13719.1</t>
  </si>
  <si>
    <t>DNA polymerase III</t>
  </si>
  <si>
    <t>2HPI_A</t>
  </si>
  <si>
    <t>DnaE-like DNA polymerase III (alpha)</t>
  </si>
  <si>
    <t>61800-61920</t>
  </si>
  <si>
    <t>2.786, -3.041</t>
  </si>
  <si>
    <t>61771, ATG</t>
  </si>
  <si>
    <t>[61771, SEA_MINDFLAYER_80, 1:65-1:65, 100%]</t>
  </si>
  <si>
    <t>SEA_MINDFLAYER_80</t>
  </si>
  <si>
    <t>QPL13720.1</t>
  </si>
  <si>
    <t>61900-62300</t>
  </si>
  <si>
    <t>1.925,-4.977</t>
  </si>
  <si>
    <t>61937, TTG</t>
  </si>
  <si>
    <t>[61946, Streptomyces phage Karimac, 1:116-1:116, 100%]</t>
  </si>
  <si>
    <t>MazG-like pyrophosphatase</t>
  </si>
  <si>
    <t>P_009840255.1</t>
  </si>
  <si>
    <t>Gene 37 protein</t>
  </si>
  <si>
    <t>Q05247</t>
  </si>
  <si>
    <t>MazG-like nucleotide pyrophosphohydrolase</t>
  </si>
  <si>
    <t>62490-63450</t>
  </si>
  <si>
    <t>2.894, -3.866</t>
  </si>
  <si>
    <t>62461,TTG</t>
  </si>
  <si>
    <t>[62488, Streptomyces phage Karimac, 1:334-1:334, 100%]</t>
  </si>
  <si>
    <t>UvsX-like recombinase</t>
  </si>
  <si>
    <t>StarPlatinum</t>
  </si>
  <si>
    <t>YP_009839522.1</t>
  </si>
  <si>
    <t>Protein recA</t>
  </si>
  <si>
    <t>3HR8_A</t>
  </si>
  <si>
    <t>RecA-like DNA recombinase</t>
  </si>
  <si>
    <t>2.484,-4.198</t>
  </si>
  <si>
    <t>63470, TTG</t>
  </si>
  <si>
    <t>[63485, SEA_BIRCHLYN_83, 1:65-1:65, 100%]</t>
  </si>
  <si>
    <t>SEA_BIRCHLYN_83</t>
  </si>
  <si>
    <t>63690-63980</t>
  </si>
  <si>
    <t>1.980,-4.801</t>
  </si>
  <si>
    <t>63682,ATG</t>
  </si>
  <si>
    <t>[63682, Streptomyces phage Starbow, 1:106-1:106, 100%]</t>
  </si>
  <si>
    <t>Holliday Junction Resolvase</t>
  </si>
  <si>
    <t>Protein D14</t>
  </si>
  <si>
    <t>O48499</t>
  </si>
  <si>
    <t>Holliday junction resolvase</t>
  </si>
  <si>
    <t>64000-64190</t>
  </si>
  <si>
    <t>2.821,-3.030</t>
  </si>
  <si>
    <t>63980,ATG</t>
  </si>
  <si>
    <t>[63980, HWB80_gp193, 1:70-1:70, 100%]</t>
  </si>
  <si>
    <t>Karimac_193</t>
  </si>
  <si>
    <t>64190-64310</t>
  </si>
  <si>
    <t>3.21,-2.684</t>
  </si>
  <si>
    <t>64167, ATG</t>
  </si>
  <si>
    <t>[64167, Stretomyces phage Karimac, 1:60-1:60, 100%]</t>
  </si>
  <si>
    <t>YP_009840260.1</t>
  </si>
  <si>
    <t>64350 - 64680</t>
  </si>
  <si>
    <t>2.387,-4.4</t>
  </si>
  <si>
    <t>64336, TTG</t>
  </si>
  <si>
    <t>[64339, Streptomyces phage Karimac, 1:113-1:113, 100%]</t>
  </si>
  <si>
    <t>DUF6189</t>
  </si>
  <si>
    <t>PF19688.3</t>
  </si>
  <si>
    <t>64880-65460</t>
  </si>
  <si>
    <t>2.748,-4.028</t>
  </si>
  <si>
    <t>64704,ATG</t>
  </si>
  <si>
    <t>[64713, Cas4 family exonuclase, 1:257-1:257, 100%]</t>
  </si>
  <si>
    <t>Cas4 Family exonuclease</t>
  </si>
  <si>
    <t>AXH66597.1</t>
  </si>
  <si>
    <t>CRISPR-associated exonuclease Cas4</t>
  </si>
  <si>
    <t>8D3P_I</t>
  </si>
  <si>
    <t>Cas4 exonuclease</t>
  </si>
  <si>
    <t>65795-66300</t>
  </si>
  <si>
    <t>2.095,-4.623</t>
  </si>
  <si>
    <t>65749, TTG</t>
  </si>
  <si>
    <t>[65755, Streptomycs phage IchabodCrane, 1:189-1:189, 100%]</t>
  </si>
  <si>
    <t>RuvC-like resolvase</t>
  </si>
  <si>
    <t>Streptomyces phage IchabodCrane</t>
  </si>
  <si>
    <t>Pseudomonas aeruginosa</t>
  </si>
  <si>
    <t>6LW3_A</t>
  </si>
  <si>
    <t>66290-66780</t>
  </si>
  <si>
    <t>3.073,-2.523</t>
  </si>
  <si>
    <t>66284, TTG</t>
  </si>
  <si>
    <t>[66326, Streptomycs phage Starbow, 1:154-1:154, 100%]</t>
  </si>
  <si>
    <t>DprA-like ssDNA binding protein</t>
  </si>
  <si>
    <t>Bacillus subtilis</t>
  </si>
  <si>
    <t>2NX2_A</t>
  </si>
  <si>
    <t>66800-66900</t>
  </si>
  <si>
    <t>2.61,-3.549</t>
  </si>
  <si>
    <t>66783, TTG</t>
  </si>
  <si>
    <t>[66783, Streptomyces phage Karimac, 1:49-1:49, 100%]</t>
  </si>
  <si>
    <t>DNA Binding Protein</t>
  </si>
  <si>
    <t>HTH domain</t>
  </si>
  <si>
    <t>Geobacillus stearothermophilus</t>
  </si>
  <si>
    <t>PF19575.3</t>
  </si>
  <si>
    <t>66290-67690</t>
  </si>
  <si>
    <t>3.242, -2.09</t>
  </si>
  <si>
    <t>66890, ATG</t>
  </si>
  <si>
    <t>[66929, Streptomyces phage IchabodCrane, 1:263-1:263, 100%]</t>
  </si>
  <si>
    <t>methyltransferase</t>
  </si>
  <si>
    <t>QFP97409.1</t>
  </si>
  <si>
    <t>Methyltransferase</t>
  </si>
  <si>
    <t>Methylobacillus flagellatus KT</t>
  </si>
  <si>
    <t>2PY6_A</t>
  </si>
  <si>
    <t>67717-68305</t>
  </si>
  <si>
    <t>2.710,-3.340</t>
  </si>
  <si>
    <t>67717, GTG</t>
  </si>
  <si>
    <t>[67717, Streptomyces phage Karimac, 1:207-1:207, 100%]</t>
  </si>
  <si>
    <t>thymidylate kinase</t>
  </si>
  <si>
    <t>Thymidylate kinase</t>
  </si>
  <si>
    <t>Vaccinia virus Copenhagen</t>
  </si>
  <si>
    <t>2V54_A</t>
  </si>
  <si>
    <t>68362-68680</t>
  </si>
  <si>
    <t>2.918, -3.815</t>
  </si>
  <si>
    <t>68362, ATG</t>
  </si>
  <si>
    <t>[68362, SEA_STARBOW_96, 1:106-1:106, 100%]</t>
  </si>
  <si>
    <t>SEA_STARBOW_96</t>
  </si>
  <si>
    <t>Electron Transport</t>
  </si>
  <si>
    <t>Thermosynechococcus vestitus BP-1</t>
  </si>
  <si>
    <t>6A7K_B</t>
  </si>
  <si>
    <t>68650-69175</t>
  </si>
  <si>
    <t>68675,TTG</t>
  </si>
  <si>
    <t>[68675, SEA_STARBOW_97, 1:174 - 1:174, 100%]</t>
  </si>
  <si>
    <t>Karimac_182</t>
  </si>
  <si>
    <t>DUF2774</t>
  </si>
  <si>
    <t>PF11242.12</t>
  </si>
  <si>
    <t>DUF_2774</t>
  </si>
  <si>
    <t>69280-71050</t>
  </si>
  <si>
    <t>3.307,-2.782</t>
  </si>
  <si>
    <t>69258, TTG</t>
  </si>
  <si>
    <t>[69258, Streptmyces phage Wipeout, 1:607 - 1:607, 100%]</t>
  </si>
  <si>
    <t>terminase</t>
  </si>
  <si>
    <t>QGH74343.1</t>
  </si>
  <si>
    <t>TERL_BPSF5 Putative terminase large subunit</t>
  </si>
  <si>
    <t>SfV_2</t>
  </si>
  <si>
    <t>P59217</t>
  </si>
  <si>
    <t>70080-71620</t>
  </si>
  <si>
    <t>71095, ATG</t>
  </si>
  <si>
    <t>[71095, Streptomyces phage Starbow, 1:175 - 1:175, 100%]</t>
  </si>
  <si>
    <t>RSCB PDB</t>
  </si>
  <si>
    <t>Geobacillus virus</t>
  </si>
  <si>
    <t>5H0M_A</t>
  </si>
  <si>
    <t>71670-72250</t>
  </si>
  <si>
    <t>3.006,-3.411</t>
  </si>
  <si>
    <t>71632, ATG</t>
  </si>
  <si>
    <t>[71632, SEA_BIRCHLYN_99, 1:206 - 1:206, 100%]</t>
  </si>
  <si>
    <t>Karimac_179</t>
  </si>
  <si>
    <t>Collagen alpha-1(VII) chain</t>
  </si>
  <si>
    <t>Mus Musculus</t>
  </si>
  <si>
    <t>6S4C_A</t>
  </si>
  <si>
    <t>found by Aragorn</t>
  </si>
  <si>
    <t>72900-73299</t>
  </si>
  <si>
    <t>2.401,-3.845</t>
  </si>
  <si>
    <t>72868,ATG</t>
  </si>
  <si>
    <t>[72868, SEA_STARBOW_104, 1:148 - 1:148, 100%]</t>
  </si>
  <si>
    <t>Starbow_104</t>
  </si>
  <si>
    <t>DUF_6205</t>
  </si>
  <si>
    <t>PF19708.3</t>
  </si>
  <si>
    <t>73320-73440</t>
  </si>
  <si>
    <t>3.017,-3.087</t>
  </si>
  <si>
    <t>73316, ATG</t>
  </si>
  <si>
    <t>[73316, SEA_STARBOW_105, 1:55 - 1:55, 100%]</t>
  </si>
  <si>
    <t>Karimac_177</t>
  </si>
  <si>
    <t>73899-74390</t>
  </si>
  <si>
    <t>2.824,-3.043</t>
  </si>
  <si>
    <t>73871, ATG</t>
  </si>
  <si>
    <t>[73871, Streptomyces phage Starbow, 1:173 - 1:173, 100%]</t>
  </si>
  <si>
    <t>nucleotidyltransferase</t>
  </si>
  <si>
    <t>T4</t>
  </si>
  <si>
    <t>P39242</t>
  </si>
  <si>
    <t>tRNA nucleotidyltransferase</t>
  </si>
  <si>
    <t>74625-76330</t>
  </si>
  <si>
    <t>3.145,-2.643</t>
  </si>
  <si>
    <t>74519,ATG</t>
  </si>
  <si>
    <t>[74654, Streptomyces phage Battuta, 1:558 - 46:603, 99.82%]</t>
  </si>
  <si>
    <t>FtsK-like DNA translocase</t>
  </si>
  <si>
    <t>AXH66612.1</t>
  </si>
  <si>
    <t>DNA translocase</t>
  </si>
  <si>
    <t>2IUT_A</t>
  </si>
  <si>
    <t>76330-76515</t>
  </si>
  <si>
    <t>2.786,-3.041</t>
  </si>
  <si>
    <t>76330,ATG</t>
  </si>
  <si>
    <t>[76330, SEA_BIRCHLYN_109, 1:71-1:71, 100%]</t>
  </si>
  <si>
    <t>SEA_STARBOW_110</t>
  </si>
  <si>
    <t>AXH66613.1</t>
  </si>
  <si>
    <t>76710-76840</t>
  </si>
  <si>
    <t>76694, ATG</t>
  </si>
  <si>
    <t>[76694, SEA_STARBOW_112, 1:57-1:57, 100%]</t>
  </si>
  <si>
    <t>Karimac_173</t>
  </si>
  <si>
    <t>YP_009840279.1</t>
  </si>
  <si>
    <t>Transcription elongation factor SPT5</t>
  </si>
  <si>
    <t>2DO3_A</t>
  </si>
  <si>
    <t>76950-77270</t>
  </si>
  <si>
    <t>2.296,-4.125</t>
  </si>
  <si>
    <t>76951, ATG</t>
  </si>
  <si>
    <t>[76954, SEA_ICHABODCRANE_113, 1:103 - 1:103, 100%]</t>
  </si>
  <si>
    <t>SEA_ICHABODCRANE_113</t>
  </si>
  <si>
    <t>77230-77410</t>
  </si>
  <si>
    <t>2.653,-3.399</t>
  </si>
  <si>
    <t>77187, GTG</t>
  </si>
  <si>
    <t>[77265, SEA_STARBOW_115, 1:48-1:48, 100%]</t>
  </si>
  <si>
    <t>SEA_ICHABODCRANE_114</t>
  </si>
  <si>
    <t>QFP97423.1</t>
  </si>
  <si>
    <t>RNA chaperone ProQ</t>
  </si>
  <si>
    <t>5NBB_A</t>
  </si>
  <si>
    <t>77600-77795</t>
  </si>
  <si>
    <t>2.573,-3.566</t>
  </si>
  <si>
    <t>77569, ATG</t>
  </si>
  <si>
    <t>[77569, SEA_BIRCHLYN_116, 1:74 - 1:74, 100%]</t>
  </si>
  <si>
    <t>SEA_BIRCHLYN_116</t>
  </si>
  <si>
    <t xml:space="preserve"> YorP protein</t>
  </si>
  <si>
    <t>PF09629.14</t>
  </si>
  <si>
    <t>77960-78050</t>
  </si>
  <si>
    <t>2.642,-3.421</t>
  </si>
  <si>
    <t>77835, TTG</t>
  </si>
  <si>
    <t>[77937, SEA_ICHABOD_116, 1:51 - 35:85, 100%]</t>
  </si>
  <si>
    <t>SEA_ICHABODCRANE_116</t>
  </si>
  <si>
    <t>Eag protein</t>
  </si>
  <si>
    <t>Salmonella phage P22</t>
  </si>
  <si>
    <t>Q03549</t>
  </si>
  <si>
    <t>78050-78270</t>
  </si>
  <si>
    <t>3.221,-3.439</t>
  </si>
  <si>
    <t>78016, GTG</t>
  </si>
  <si>
    <t>[78085, SEA_ICHABODCRANE_117, 1:62 - 1:62, 100%]</t>
  </si>
  <si>
    <t>SEA_ICHABODCRANE_117</t>
  </si>
  <si>
    <t>QFP97426.1</t>
  </si>
  <si>
    <t>Signaling protein</t>
  </si>
  <si>
    <t>4WHE_A</t>
  </si>
  <si>
    <t>78270-78650</t>
  </si>
  <si>
    <t>3.221,-2.962</t>
  </si>
  <si>
    <t>78270, GTG</t>
  </si>
  <si>
    <t>[78270, SEA_STARBOW_121, 1:130 - 1:130, 100%]</t>
  </si>
  <si>
    <t>DUF3307 domain-containing protein</t>
  </si>
  <si>
    <t>DUF3307</t>
  </si>
  <si>
    <t>PF11750.12</t>
  </si>
  <si>
    <t>79040-79250</t>
  </si>
  <si>
    <t>2.103,-4.527</t>
  </si>
  <si>
    <t>78998, ATG</t>
  </si>
  <si>
    <t>[78998 , Streptomyces sp. JV178, 1:84 - 4:87, 100%]</t>
  </si>
  <si>
    <t>JJV178_CTU88_46105</t>
  </si>
  <si>
    <t>79265-79405</t>
  </si>
  <si>
    <t>2.835,-3.467</t>
  </si>
  <si>
    <t>79261, ATG</t>
  </si>
  <si>
    <t>[79261, SEA_BIRCHLYN_123, 1:54 - 1:54, 100%]</t>
  </si>
  <si>
    <t>Karimac_165</t>
  </si>
  <si>
    <t>79580-79800</t>
  </si>
  <si>
    <t>2.552,-3.881</t>
  </si>
  <si>
    <t>79599, ATG</t>
  </si>
  <si>
    <t>[79599, SEA_STARBOW_125, 1:63 - 1:63, 100%]</t>
  </si>
  <si>
    <t>Karimac_164</t>
  </si>
  <si>
    <t>YP_009840288</t>
  </si>
  <si>
    <t>79780-79990</t>
  </si>
  <si>
    <t>2.246, -4.247</t>
  </si>
  <si>
    <t>79790, ATG</t>
  </si>
  <si>
    <t>[79790, SEA_BIRCHLYN_126, 1:66 - 1:66, 100%]</t>
  </si>
  <si>
    <t>SEA_BIRCHLYN_126</t>
  </si>
  <si>
    <t>50S ribosomal protein</t>
  </si>
  <si>
    <t>6TH6_BT</t>
  </si>
  <si>
    <t>80300-80640</t>
  </si>
  <si>
    <t>3.006, -2.582</t>
  </si>
  <si>
    <t>80301, TTG</t>
  </si>
  <si>
    <t>[80301, HWB80_gp162, 1:111 - 1:111, 100%]</t>
  </si>
  <si>
    <t>Karimac_162</t>
  </si>
  <si>
    <t>P07069</t>
  </si>
  <si>
    <t>80680-82300</t>
  </si>
  <si>
    <t>3.210, -2.684</t>
  </si>
  <si>
    <t>80673, ATG</t>
  </si>
  <si>
    <t>[80673, Streptomyces phage Birchlyn, 16:542 - 16:542, 100%]</t>
  </si>
  <si>
    <t>Ro-like RNA binding protein</t>
  </si>
  <si>
    <t>QDF17289</t>
  </si>
  <si>
    <t>RNA binding protein</t>
  </si>
  <si>
    <t>2NVO_A</t>
  </si>
  <si>
    <t>[RNA Binding Protein, PDB, 2NVO_A, 94.11%, 100%]</t>
  </si>
  <si>
    <t>82380-82430</t>
  </si>
  <si>
    <t>1.548, -5.685</t>
  </si>
  <si>
    <t>82345, ATG</t>
  </si>
  <si>
    <t>[82345, SEA_STARBOW_130, 1:46 - 1:46, 100%]</t>
  </si>
  <si>
    <t>SEA_STARBOW_130</t>
  </si>
  <si>
    <t>Triple QxxK/R motif-containing protein family</t>
  </si>
  <si>
    <t>PF15168.10</t>
  </si>
  <si>
    <t>82700-82890</t>
  </si>
  <si>
    <t>2.393,  -3.940</t>
  </si>
  <si>
    <t>82699, GTG</t>
  </si>
  <si>
    <t>[82699, SEA_STARBOW_131, 1:70 - 1:70, 98.57%]</t>
  </si>
  <si>
    <t>SEA_STARBOW_131</t>
  </si>
  <si>
    <t>AXH66627.1</t>
  </si>
  <si>
    <t>5UVR_A</t>
  </si>
  <si>
    <t>82900-83260</t>
  </si>
  <si>
    <t>3.221, -2.485</t>
  </si>
  <si>
    <t>82908, GTG</t>
  </si>
  <si>
    <t>[82908, SEA_BIRCHLYN_133, 1:123 - 1:123, 100%]</t>
  </si>
  <si>
    <t>SEA_BIRCHLYN_133</t>
  </si>
  <si>
    <t>Mosquito iridescent virus</t>
  </si>
  <si>
    <t>Q197A2</t>
  </si>
  <si>
    <t>83290-82560 (no black bar til 83360)</t>
  </si>
  <si>
    <t>2.776, -3.589</t>
  </si>
  <si>
    <t>83254, ATG</t>
  </si>
  <si>
    <t>[83254, HWB80_gp157, 1:105 - 1:105, 100%]</t>
  </si>
  <si>
    <t>Karimac_157</t>
  </si>
  <si>
    <t>Putative HNH homing endonuclease yosQ</t>
  </si>
  <si>
    <t>O64175</t>
  </si>
  <si>
    <t>83580-83770</t>
  </si>
  <si>
    <t>2.390, -5.173</t>
  </si>
  <si>
    <t>83555, ATG</t>
  </si>
  <si>
    <t>[83573, SEA_STARBOW_134, 1:73 - 1:73, 100%]</t>
  </si>
  <si>
    <t>Karimac_156</t>
  </si>
  <si>
    <t>YP_009840296.1</t>
  </si>
  <si>
    <t>ATP-dependent RecD-like DNA helicase SH3 domain</t>
  </si>
  <si>
    <t>SH3_13</t>
  </si>
  <si>
    <t>PF18335</t>
  </si>
  <si>
    <t>83830-84190</t>
  </si>
  <si>
    <t>2.573,  -3.566</t>
  </si>
  <si>
    <t>83794, ATG</t>
  </si>
  <si>
    <t>[83794, HWB78_gp152, 1:130 - 1:130, 100%]</t>
  </si>
  <si>
    <t>Wollford_152</t>
  </si>
  <si>
    <t>84200-84730</t>
  </si>
  <si>
    <t>3.017,  -2.640</t>
  </si>
  <si>
    <t>84183, GTG</t>
  </si>
  <si>
    <t>[84183, HWB80_gp154, 1:179 - 1:179, 100%]</t>
  </si>
  <si>
    <t>Karimac_154</t>
  </si>
  <si>
    <t>84700-84900</t>
  </si>
  <si>
    <t>3.164,-2.781</t>
  </si>
  <si>
    <t>84731,ATG</t>
  </si>
  <si>
    <t>[84731, HWB80_gp153, 1:61 - 1:61 100%]</t>
  </si>
  <si>
    <t>Karimac_153</t>
  </si>
  <si>
    <t xml:space="preserve">conjugative transposon lipoprotein </t>
  </si>
  <si>
    <t>Structure of a conjugative transposon lipoprotein</t>
  </si>
  <si>
    <t>4LBA_A</t>
  </si>
  <si>
    <t>84990-85210</t>
  </si>
  <si>
    <t>2.719,-3.709</t>
  </si>
  <si>
    <t>84971,ATG</t>
  </si>
  <si>
    <t>[84971, HWB80_gp152, 1:90 - 1:90 100%]</t>
  </si>
  <si>
    <t>Karimac_152</t>
  </si>
  <si>
    <t>none</t>
  </si>
  <si>
    <t>2.883,-3.667</t>
  </si>
  <si>
    <t>85395,GTG</t>
  </si>
  <si>
    <t>[85488, SEA_ICHABODCRANE_137, 1:51 - 18:68, 100%]</t>
  </si>
  <si>
    <t>SEA_ICHABODCRANE_137</t>
  </si>
  <si>
    <t>86840-86995</t>
  </si>
  <si>
    <t>86830,ATG</t>
  </si>
  <si>
    <t xml:space="preserve">[86830, SEA_ICHABODCRANE_145, 1:61 - 1:61, 100%] </t>
  </si>
  <si>
    <t>SEA_ICHABODCRANE_145</t>
  </si>
  <si>
    <t>87025-87160</t>
  </si>
  <si>
    <t>2.883,-3.889</t>
  </si>
  <si>
    <t>87012,ATG</t>
  </si>
  <si>
    <t>[87012, HWB77_gp152, 1:50 - 1:50, 100%]</t>
  </si>
  <si>
    <t>Yaboi_151</t>
  </si>
  <si>
    <t>YP_009841267.1</t>
  </si>
  <si>
    <t xml:space="preserve">DpnD-PcfM like protein </t>
  </si>
  <si>
    <t>PF14207.1</t>
  </si>
  <si>
    <t>87200-87280</t>
  </si>
  <si>
    <t>2.417,-3.872</t>
  </si>
  <si>
    <t>87145,TTG</t>
  </si>
  <si>
    <t>[87154, SEA_ICHABODCRANE_147, 1:56 - 1:56, 100%]</t>
  </si>
  <si>
    <t>SEA_ICHABODCRANE_147</t>
  </si>
  <si>
    <t>87700-88240</t>
  </si>
  <si>
    <t>85.7 %</t>
  </si>
  <si>
    <t>2.084,-5.412</t>
  </si>
  <si>
    <t>87673,GTG</t>
  </si>
  <si>
    <t>[87709, Streptomyces phage Starbow, 1:183-1:183, 100%]</t>
  </si>
  <si>
    <t>peptidase</t>
  </si>
  <si>
    <t>cysteine peptidase</t>
  </si>
  <si>
    <t>3KW0_B</t>
  </si>
  <si>
    <t>88240-88410</t>
  </si>
  <si>
    <t>2.563,-4.608</t>
  </si>
  <si>
    <t>88136,ATG</t>
  </si>
  <si>
    <t>[88238, SEA_STARBOW_154, 1:67 - 1:67, 100%]</t>
  </si>
  <si>
    <t>SEA_STARBOW_154</t>
  </si>
  <si>
    <t>88700-89100</t>
  </si>
  <si>
    <t>2.552,-4.580</t>
  </si>
  <si>
    <t>88708,ATG</t>
  </si>
  <si>
    <t>[88708, SEA_ICHABODCRANE_154, 1:57 - 1:57, 100%]</t>
  </si>
  <si>
    <t>SEA_ICHABODCRANE_154</t>
  </si>
  <si>
    <t>QFP97450.1</t>
  </si>
  <si>
    <t>88880-89100</t>
  </si>
  <si>
    <t>2.918,-2.765</t>
  </si>
  <si>
    <t>88882,ATG</t>
  </si>
  <si>
    <t>[88882, SEA_ICHABODCRANE_155, 1:73 - 1:73, 100%]</t>
  </si>
  <si>
    <t>SEA_ICHABODCRANE_155</t>
  </si>
  <si>
    <t>solution</t>
  </si>
  <si>
    <t>89200-89275</t>
  </si>
  <si>
    <t>1.427,-5.874</t>
  </si>
  <si>
    <t>89172,ATG</t>
  </si>
  <si>
    <t>[89172, SEA_STARBOW_158, 1:46 - 1:46, 100%]</t>
  </si>
  <si>
    <t>SEA_STARBOW_158</t>
  </si>
  <si>
    <t>89400-90280</t>
  </si>
  <si>
    <t>3.006,-3.110</t>
  </si>
  <si>
    <t>89405,ATG</t>
  </si>
  <si>
    <t>[89405, Streptomyces phage Starbow, 1:288 - 1:288, 100%]</t>
  </si>
  <si>
    <t>band-7-like membrane protein</t>
  </si>
  <si>
    <t>streptomyces phage starbow</t>
  </si>
  <si>
    <t>AXH66644.1</t>
  </si>
  <si>
    <t xml:space="preserve">membrane protein </t>
  </si>
  <si>
    <t>membrane microdomain organization</t>
  </si>
  <si>
    <t>7VHP_O</t>
  </si>
  <si>
    <t>90450-90620</t>
  </si>
  <si>
    <t>3.307,-2.034</t>
  </si>
  <si>
    <t>90453, ATG</t>
  </si>
  <si>
    <t>[90453, SEA_STARBOW_161, 1:55 - 1:55, 100%]</t>
  </si>
  <si>
    <t>SEA_STARBOW_161</t>
  </si>
  <si>
    <t>AXH66645.1</t>
  </si>
  <si>
    <t>Translocase</t>
  </si>
  <si>
    <t>PF02699.19</t>
  </si>
  <si>
    <t>90600-90999</t>
  </si>
  <si>
    <t>3.006,-2.662</t>
  </si>
  <si>
    <t>90624,TTG</t>
  </si>
  <si>
    <t>[90624, No BLAST Results]</t>
  </si>
  <si>
    <t>Streptomyces sp JV178</t>
  </si>
  <si>
    <t>WP_143675316.1</t>
  </si>
  <si>
    <t>91170-97350</t>
  </si>
  <si>
    <t>2.818,-4.024</t>
  </si>
  <si>
    <t>91184,ATG</t>
  </si>
  <si>
    <t>[91184, No BLAST Results]</t>
  </si>
  <si>
    <t>SEA_ICHABODCRANE_161</t>
  </si>
  <si>
    <t>QFP97456.1</t>
  </si>
  <si>
    <t>DUF5832</t>
  </si>
  <si>
    <t>PF19150.4</t>
  </si>
  <si>
    <t>91600-91690</t>
  </si>
  <si>
    <t>91548,ATG</t>
  </si>
  <si>
    <t>[91578, SEA_TOMSAWYER_171, 1:39 - 1:39, 100%]</t>
  </si>
  <si>
    <t>SEA_TOMSAWYER_171</t>
  </si>
  <si>
    <t>92110-92270</t>
  </si>
  <si>
    <t>2.649,-4.378</t>
  </si>
  <si>
    <t>92074,ATG</t>
  </si>
  <si>
    <t>[92074, Streptomyces phage LukeCage, 1:70 - 1:70, 100%]</t>
  </si>
  <si>
    <t xml:space="preserve">Streptomyces phage luke cage </t>
  </si>
  <si>
    <t>YP_009840068.1</t>
  </si>
  <si>
    <t>YorP protein</t>
  </si>
  <si>
    <t xml:space="preserve">soluble </t>
  </si>
  <si>
    <t>92825-93625</t>
  </si>
  <si>
    <t>3.073,-2.970</t>
  </si>
  <si>
    <t>92732,TTG</t>
  </si>
  <si>
    <t>[92831, SEA_BIRCHLYN_173, 1:264 - 1:264, 100%]</t>
  </si>
  <si>
    <t>SEA_BIRCHLYN 173</t>
  </si>
  <si>
    <t>QDF17313.1</t>
  </si>
  <si>
    <t>vWA-terf</t>
  </si>
  <si>
    <t>vWA-TerF-like</t>
  </si>
  <si>
    <t>PF10138.13</t>
  </si>
  <si>
    <t>93950-94010</t>
  </si>
  <si>
    <t>3.073,-2.443</t>
  </si>
  <si>
    <t>93903,GTG</t>
  </si>
  <si>
    <t>[93909, Streptomyces phage Karimac, 1:39 - 1:39, 100%]</t>
  </si>
  <si>
    <t>Streptomyces phage karimac</t>
  </si>
  <si>
    <t>YP_009840318.1</t>
  </si>
  <si>
    <t>94050-94170</t>
  </si>
  <si>
    <t>2.118, -4.010</t>
  </si>
  <si>
    <t>94025,GTG</t>
  </si>
  <si>
    <t>[94031, HWB80_gp133, 1:57 - 1:57, 100%]</t>
  </si>
  <si>
    <t>Streptomyces Phage Karimac</t>
  </si>
  <si>
    <t>YP_009840319.1</t>
  </si>
  <si>
    <t>94676-95093</t>
  </si>
  <si>
    <t>2.205, -4.314</t>
  </si>
  <si>
    <t>94958,TTG</t>
  </si>
  <si>
    <t>[94676, SEA_MINDFLAYER_175, 1:111 - 27:137, 100%]</t>
  </si>
  <si>
    <t>Strepomyces Phage SEA_MINDFLAYER 175</t>
  </si>
  <si>
    <t>ssDNA binding protein</t>
  </si>
  <si>
    <t>pfuThermo-DBP-RP1</t>
  </si>
  <si>
    <t>4PSM_D</t>
  </si>
  <si>
    <t>95064-95360</t>
  </si>
  <si>
    <t>2.976, -3.298</t>
  </si>
  <si>
    <t>95028, ATG</t>
  </si>
  <si>
    <t>No relevant BLAST results</t>
  </si>
  <si>
    <t>IchabodCrane_177</t>
  </si>
  <si>
    <t>QFP97463.1</t>
  </si>
  <si>
    <t>pfam</t>
  </si>
  <si>
    <t>DUF732</t>
  </si>
  <si>
    <t>PF05305.18</t>
  </si>
  <si>
    <t>95350-95580</t>
  </si>
  <si>
    <t>2.573, -3.486</t>
  </si>
  <si>
    <t>95362, ATG</t>
  </si>
  <si>
    <t>[95362, SEA_STARBOW_181, 1:84 - 1:84, 100%]</t>
  </si>
  <si>
    <t>SEA_STARBOW_181</t>
  </si>
  <si>
    <t>95972-96076</t>
  </si>
  <si>
    <t>3.006, -2.723</t>
  </si>
  <si>
    <t>95972, ATG</t>
  </si>
  <si>
    <t>TomSawyer_191</t>
  </si>
  <si>
    <t>96212-96601</t>
  </si>
  <si>
    <t>1.932, -6.128</t>
  </si>
  <si>
    <t>96212,ATG</t>
  </si>
  <si>
    <t>[96212, Streptomyces phage IchabodCrane, 1:129 - 1:129, 100%]</t>
  </si>
  <si>
    <t>VG59_BPMD2</t>
  </si>
  <si>
    <t>O64250</t>
  </si>
  <si>
    <t>96607-96765</t>
  </si>
  <si>
    <t>2.740,-3.489</t>
  </si>
  <si>
    <t>96607, GTG</t>
  </si>
  <si>
    <t>[96607, SEA_KARIMAC_189, 1:52 - 1:52, 100%]</t>
  </si>
  <si>
    <t>DNA master</t>
  </si>
  <si>
    <t>Karimac_128</t>
  </si>
  <si>
    <t>96749-97306</t>
  </si>
  <si>
    <t>3.067, -2.536</t>
  </si>
  <si>
    <t>96749, TTG</t>
  </si>
  <si>
    <t>DNA polymerase II subunit</t>
  </si>
  <si>
    <t>QDF17319.1</t>
  </si>
  <si>
    <t>exoribonuclease</t>
  </si>
  <si>
    <t>Mycobacterium tuberculosis</t>
  </si>
  <si>
    <t>4OKE_B</t>
  </si>
  <si>
    <t>DnaQ-like (DNA polymerase III subunit)</t>
  </si>
  <si>
    <t>97310-97705</t>
  </si>
  <si>
    <t>97310, ATG</t>
  </si>
  <si>
    <t>[97310, SEA_STARBOW_189, 1:131 - 1:131, 100%]</t>
  </si>
  <si>
    <t>Karimac_126</t>
  </si>
  <si>
    <t>tmRNA</t>
  </si>
  <si>
    <t>98050-98330</t>
  </si>
  <si>
    <t>3.017, -3.087</t>
  </si>
  <si>
    <t>97942, ATG</t>
  </si>
  <si>
    <t>[98017, SEA_BIRCHLYN_192, 1:104 - 1:104, 100%]</t>
  </si>
  <si>
    <t>SEA_BIRCHLYN_192</t>
  </si>
  <si>
    <t>98350-98560</t>
  </si>
  <si>
    <t>2.334, -5.288</t>
  </si>
  <si>
    <t>98341, ATG</t>
  </si>
  <si>
    <t>[98341, SEA_STARBOW_192, 1:74 - 1: 74, 98.65%]</t>
  </si>
  <si>
    <t>SEA_STARBOW_192</t>
  </si>
  <si>
    <t>98620-99000</t>
  </si>
  <si>
    <t>both-gm</t>
  </si>
  <si>
    <t>2.835, -3.467</t>
  </si>
  <si>
    <t>98617, ATG</t>
  </si>
  <si>
    <t>[98617, HWB80_gp123, 1:134 - 1:134, 100%]</t>
  </si>
  <si>
    <t>Karimac_123</t>
  </si>
  <si>
    <t>Acetyltransferase</t>
  </si>
  <si>
    <t>Protein Data Bank</t>
  </si>
  <si>
    <t>Thermoplasma acidophilum</t>
  </si>
  <si>
    <t>3K9U_A</t>
  </si>
  <si>
    <t>acetyltransferase</t>
  </si>
  <si>
    <t>99000-99250</t>
  </si>
  <si>
    <t>2.16, -5.397</t>
  </si>
  <si>
    <t>98948, ATG</t>
  </si>
  <si>
    <t>[99032, SEA_STARBOW_194, 1:71 - 1:71 100%]</t>
  </si>
  <si>
    <t>SEA_STARBOW_194</t>
  </si>
  <si>
    <t>99270-99500</t>
  </si>
  <si>
    <t>2.622, -3.911</t>
  </si>
  <si>
    <t>99258, ATG</t>
  </si>
  <si>
    <t>[99258, SEA_STARBOW_195, 1:81 - 1:81, 100%]</t>
  </si>
  <si>
    <t>Karimac_121</t>
  </si>
  <si>
    <t>99670-100100</t>
  </si>
  <si>
    <t>2.997, -3.254</t>
  </si>
  <si>
    <t>99662, ATG</t>
  </si>
  <si>
    <t>[99662, SEA_KARIMAC_199, 1:126 - 1:126, 99.21%]</t>
  </si>
  <si>
    <t>Karimac_120</t>
  </si>
  <si>
    <t>YP_009840332.1</t>
  </si>
  <si>
    <t>Outer capsid protein sigma-1</t>
  </si>
  <si>
    <t>Reovirus type 3</t>
  </si>
  <si>
    <t>P03528</t>
  </si>
  <si>
    <t>100350-100630</t>
  </si>
  <si>
    <t>2.632,-4.669</t>
  </si>
  <si>
    <t>100359, ATG</t>
  </si>
  <si>
    <t>[100359,SEA_BIRCHLYN_198, 1:94 - 1:94, 100%]</t>
  </si>
  <si>
    <t>JV178</t>
  </si>
  <si>
    <t>Bacillus phage SPP1</t>
  </si>
  <si>
    <t>Q38439</t>
  </si>
  <si>
    <t>100830-101090</t>
  </si>
  <si>
    <t>2.884, -3.744</t>
  </si>
  <si>
    <t>100831,TTG</t>
  </si>
  <si>
    <t>[100831, SEA_STARBOW_199, 1:87 - 1:87, 100%]</t>
  </si>
  <si>
    <t>Karimac_117</t>
  </si>
  <si>
    <t>2.466, -5.014</t>
  </si>
  <si>
    <t>101091, ATG</t>
  </si>
  <si>
    <t>[101100, SEA_STARBOW_200, 1:56 - 4:59, 100%]</t>
  </si>
  <si>
    <t>SEA_STARBOW_200</t>
  </si>
  <si>
    <t>AXH66668.1</t>
  </si>
  <si>
    <t>Conserved Protein Domain Family</t>
  </si>
  <si>
    <t>Gnathostomata</t>
  </si>
  <si>
    <t>cd20464</t>
  </si>
  <si>
    <t>101280-102350</t>
  </si>
  <si>
    <t>3.242,-3.191</t>
  </si>
  <si>
    <t>101283, ATG</t>
  </si>
  <si>
    <t>[101283, Streptomyces phage Starbow, 1:358 - 1:358, 100%]</t>
  </si>
  <si>
    <t>RNA ligase</t>
  </si>
  <si>
    <t>RNA ligase 1</t>
  </si>
  <si>
    <t>P00971</t>
  </si>
  <si>
    <t>102350-102650</t>
  </si>
  <si>
    <t>2.669, -4.590</t>
  </si>
  <si>
    <t>102349, ATG</t>
  </si>
  <si>
    <t>[102349, SEA_BIRCHLYN_203, 1:97-1:97, 100%]</t>
  </si>
  <si>
    <t>SEA_BIRCHLYN_203</t>
  </si>
  <si>
    <t>102810-102980</t>
  </si>
  <si>
    <t>102822, GTG</t>
  </si>
  <si>
    <t>[102822, SEA_MINDFLAYER_199, 1:53 - 1:53, 100%]</t>
  </si>
  <si>
    <t>SEA_MINDFLAYER_199</t>
  </si>
  <si>
    <t>QPL13802.1</t>
  </si>
  <si>
    <t>Zinc finger protein</t>
  </si>
  <si>
    <t>PF18450.5</t>
  </si>
  <si>
    <t>102990-103150</t>
  </si>
  <si>
    <t>2.404, -5.143</t>
  </si>
  <si>
    <t>102983, ATG</t>
  </si>
  <si>
    <t>[103010, SEA_TOMSAWYER_211, 1:52 - 1:52, 100%]</t>
  </si>
  <si>
    <t>SEA_TOMSAWYER_211</t>
  </si>
  <si>
    <t>Cytadhesin_P30</t>
  </si>
  <si>
    <t>PF07271.15</t>
  </si>
  <si>
    <t>103190-104050</t>
  </si>
  <si>
    <t>103168,ATG</t>
  </si>
  <si>
    <t>[103168, Streptomyces phage Starbow, 1:296 - 1:296, 100%]</t>
  </si>
  <si>
    <t>polynucleotide kinase</t>
  </si>
  <si>
    <t>kinase</t>
  </si>
  <si>
    <t>Capnocytophaga gingivalis</t>
  </si>
  <si>
    <t>4XRP_A</t>
  </si>
  <si>
    <t>104100-104330</t>
  </si>
  <si>
    <t>3.073,-3.271</t>
  </si>
  <si>
    <t>104099,ATG</t>
  </si>
  <si>
    <t>[104099, SEA_BIRCHLYN_208, 1:77-1:77, 100%]</t>
  </si>
  <si>
    <t>SEA_BIRCHLYN_208</t>
  </si>
  <si>
    <t>104390-104750</t>
  </si>
  <si>
    <t>2.358,-4.462</t>
  </si>
  <si>
    <t>104374,ATG</t>
  </si>
  <si>
    <t>[104374, SEA_BIRCHLYN_209, 1:124-1:124, 100%</t>
  </si>
  <si>
    <t>SEA_BIRCHLYN_209</t>
  </si>
  <si>
    <t>QDF17337.1</t>
  </si>
  <si>
    <t>Predicted integral membrane protein</t>
  </si>
  <si>
    <t>PF10039.13</t>
  </si>
  <si>
    <t>104750-104910</t>
  </si>
  <si>
    <t>2.680,-3.342</t>
  </si>
  <si>
    <t>104751,TTG</t>
  </si>
  <si>
    <t>[104751, SEA_BIRCHLYN_210, 1:53-1:53, 100%]</t>
  </si>
  <si>
    <t>SEA_BIRCHLYN_210</t>
  </si>
  <si>
    <t>QDF17338.1</t>
  </si>
  <si>
    <t>Metazoa</t>
  </si>
  <si>
    <t>2HEQ_A</t>
  </si>
  <si>
    <t>105010-105210</t>
  </si>
  <si>
    <t>3.242,-2.918</t>
  </si>
  <si>
    <t>105005,ATG</t>
  </si>
  <si>
    <t>[105005, SEA_STARBOW_210, 1:67-1:67, 100%]</t>
  </si>
  <si>
    <t>SEA_STARBOW_210</t>
  </si>
  <si>
    <t>AXH66677.1</t>
  </si>
  <si>
    <t>105210-105420</t>
  </si>
  <si>
    <t>3.242,-2.170</t>
  </si>
  <si>
    <t>105205,GTG</t>
  </si>
  <si>
    <t>[105205, SEA_STARBOW_211, 1:73-1:73, 100%]</t>
  </si>
  <si>
    <t>Karimac_105</t>
  </si>
  <si>
    <t>YP_009840347.1</t>
  </si>
  <si>
    <t>105550-105980</t>
  </si>
  <si>
    <t>2.997, -3.651</t>
  </si>
  <si>
    <t>105499, GTG</t>
  </si>
  <si>
    <t>[105547, streptomyces phage IchabodCrane, 1:145 - 1:145, 100%]</t>
  </si>
  <si>
    <t xml:space="preserve">SprT-like protease </t>
  </si>
  <si>
    <t>DNA BINDING PROTEIN</t>
  </si>
  <si>
    <t>Homo sapiens</t>
  </si>
  <si>
    <t>6MDW_A</t>
  </si>
  <si>
    <t>SprT-like protease</t>
  </si>
  <si>
    <t>105980-106150</t>
  </si>
  <si>
    <t>1.96, -5.115</t>
  </si>
  <si>
    <t>105971, TTG</t>
  </si>
  <si>
    <t>[105977, SEA_STARBOW_214, 1:62-1:62, 100%]</t>
  </si>
  <si>
    <t>Karimac_103</t>
  </si>
  <si>
    <t>106170-106350</t>
  </si>
  <si>
    <t>2.393, -4.211</t>
  </si>
  <si>
    <t>106167, ATG</t>
  </si>
  <si>
    <t>No Blast</t>
  </si>
  <si>
    <t>SEA_STARBOW_215</t>
  </si>
  <si>
    <t>AXH66681</t>
  </si>
  <si>
    <t>106390-106620</t>
  </si>
  <si>
    <t>2.759, -3.178</t>
  </si>
  <si>
    <t>106354, TTG</t>
  </si>
  <si>
    <t>[106426, SEA_ICHABODCRANE_214, 1:79-11:89, 100%]</t>
  </si>
  <si>
    <t>SEA_ICHABODCRANE_214</t>
  </si>
  <si>
    <t>106720-106950</t>
  </si>
  <si>
    <t>2.649, -4.235</t>
  </si>
  <si>
    <t>106671, ATG</t>
  </si>
  <si>
    <t>[106725, SEA_STARBOW_218, 1:75-1:75, 100%]</t>
  </si>
  <si>
    <t>SEA_STARBOW_218</t>
  </si>
  <si>
    <t>107120-107260</t>
  </si>
  <si>
    <t>2.642, -3.422</t>
  </si>
  <si>
    <t>106965, GTG</t>
  </si>
  <si>
    <t>[107130, SEA_STARBOW_220, 1:46-1:46, 100%]</t>
  </si>
  <si>
    <t>Karimac_099</t>
  </si>
  <si>
    <t>YP_009840353.1</t>
  </si>
  <si>
    <t>107250-107450</t>
  </si>
  <si>
    <t>2.918, -3.418</t>
  </si>
  <si>
    <t>107245, ATG</t>
  </si>
  <si>
    <t>[107245, SEA_ICHABODCRANE_218, 1:69-1:69, 100%]</t>
  </si>
  <si>
    <t>SEA_ICHABODCRANE_218</t>
  </si>
  <si>
    <t>QFP97496.1</t>
  </si>
  <si>
    <t>107460-107800</t>
  </si>
  <si>
    <t>3.006, -2.662</t>
  </si>
  <si>
    <t>107451, GTG</t>
  </si>
  <si>
    <t>[107451, HWB79_gp098, 1:127-1:127, 100%]</t>
  </si>
  <si>
    <t>LukeCage_98</t>
  </si>
  <si>
    <t>10640-108100</t>
  </si>
  <si>
    <t>2.060, -5.384</t>
  </si>
  <si>
    <t>107825, TTG</t>
  </si>
  <si>
    <t>[107837, SEA_ICHABODCRANE_220, 1:87-3:89, 100%]</t>
  </si>
  <si>
    <t>SEA_ICHABODCRANE_220</t>
  </si>
  <si>
    <t>108080-108350</t>
  </si>
  <si>
    <t>2.484, -3.812</t>
  </si>
  <si>
    <t>108091, GTG</t>
  </si>
  <si>
    <t>[108100, SEA_STARBOW_224, 1:71-1:71, 100%]</t>
  </si>
  <si>
    <t>SEA_BIRCHLYN_226</t>
  </si>
  <si>
    <t>QDF17349.1</t>
  </si>
  <si>
    <t>3.067, -2.983</t>
  </si>
  <si>
    <t>108326, GTG</t>
  </si>
  <si>
    <t>[108326, SEA_GENIE2_226, 1:70-1:70, 67.14%]</t>
  </si>
  <si>
    <t>Phages DB</t>
  </si>
  <si>
    <t>BoomerJR_226</t>
  </si>
  <si>
    <t>Methanothermobacter thermautotrophicus</t>
  </si>
  <si>
    <t>1GH9_A</t>
  </si>
  <si>
    <t>108600-108700</t>
  </si>
  <si>
    <t>3.221,-2.661</t>
  </si>
  <si>
    <t>108568, ATG</t>
  </si>
  <si>
    <t>[108568, HWB80_gp093, 1:54-1:54, 100%]</t>
  </si>
  <si>
    <t>YP_009840359.1</t>
  </si>
  <si>
    <t>Ribosome</t>
  </si>
  <si>
    <t>Thermus thermophilus HB8</t>
  </si>
  <si>
    <t>6GZZ_W4</t>
  </si>
  <si>
    <t>108750-109100</t>
  </si>
  <si>
    <t>2.589,-4.553</t>
  </si>
  <si>
    <t>108717, ATG</t>
  </si>
  <si>
    <t>[108732, SEA_STARBOW_227, 1:130-1:130, 100%]</t>
  </si>
  <si>
    <t>SEA_STARBOW_227</t>
  </si>
  <si>
    <t>109130-109510</t>
  </si>
  <si>
    <t>2.776,-3.589</t>
  </si>
  <si>
    <t>109135, ATG</t>
  </si>
  <si>
    <t>[109135, Streptomyces phage Karimac, 1:122-1:122, 100%]</t>
  </si>
  <si>
    <t>Deoxycytidylate deaminase</t>
  </si>
  <si>
    <t>DEOXYCYTIDYLATE DEAMINASE</t>
  </si>
  <si>
    <t>2W4L_F</t>
  </si>
  <si>
    <t>deoxycytidylate deaminase</t>
  </si>
  <si>
    <t>109550-110320</t>
  </si>
  <si>
    <t>3.210,-2.684</t>
  </si>
  <si>
    <t>109558, ATG</t>
  </si>
  <si>
    <t>[109558, Streptomyces phage Birchlyn, 1:256-1:256, 100%]</t>
  </si>
  <si>
    <t>phosphoesterase</t>
  </si>
  <si>
    <t>QDF17354.1</t>
  </si>
  <si>
    <t>1UF3_A</t>
  </si>
  <si>
    <t>110420-110760</t>
  </si>
  <si>
    <t>2.918,-4.071</t>
  </si>
  <si>
    <t>110415, ATG</t>
  </si>
  <si>
    <t>[110415, HWB80_gp089, 1:117-1:117, 100%]</t>
  </si>
  <si>
    <t>Karimac_89</t>
  </si>
  <si>
    <t>110875-111080</t>
  </si>
  <si>
    <t>3.221, -2.661</t>
  </si>
  <si>
    <t>110860, ATG</t>
  </si>
  <si>
    <t>[110860, HWB80_gp088, 1:79-1:79, 100%]</t>
  </si>
  <si>
    <t>Karimac_88</t>
  </si>
  <si>
    <t>111090-111390</t>
  </si>
  <si>
    <t>3.073, -3.271</t>
  </si>
  <si>
    <t>110996, GTG</t>
  </si>
  <si>
    <t>[111083, Streptomyces sp. JV178, 1:103-1:103, 100%]</t>
  </si>
  <si>
    <t>WhiB family transcription factor</t>
  </si>
  <si>
    <t>YP_009840122.1</t>
  </si>
  <si>
    <t>111400-111700</t>
  </si>
  <si>
    <t>3.073, -3.350</t>
  </si>
  <si>
    <t>111361, ATG</t>
  </si>
  <si>
    <t>[111391, SEA_BIRCHLYN_235, 1:102-1:102, 100%]</t>
  </si>
  <si>
    <t>StarPlatinum_89</t>
  </si>
  <si>
    <t>YP_009839637.1</t>
  </si>
  <si>
    <t>111730-111850</t>
  </si>
  <si>
    <t>2.633, -3.712</t>
  </si>
  <si>
    <t>111659, ATG</t>
  </si>
  <si>
    <t>[111662, SEA_MINDFLAYER_230, 1:47-1:47, 100%]</t>
  </si>
  <si>
    <t>Streptomyces phage MindFlayer</t>
  </si>
  <si>
    <t>QPL13829.1</t>
  </si>
  <si>
    <t>111950-112065</t>
  </si>
  <si>
    <t>2.593, -4.272</t>
  </si>
  <si>
    <t>111835, GTG</t>
  </si>
  <si>
    <t>[111883, SEA_STARBOW_235, 1:60-17:76, 98.33%]</t>
  </si>
  <si>
    <t>AXH66699.1</t>
  </si>
  <si>
    <t>112190-112385</t>
  </si>
  <si>
    <t>2.617, -4.699</t>
  </si>
  <si>
    <t>112104, ATG</t>
  </si>
  <si>
    <t>[112155, SEA_BIRCHLYN_238, 1:82-1:82, 100%]</t>
  </si>
  <si>
    <t>SEA_BIRCHLYN_238</t>
  </si>
  <si>
    <t>QDF17359.1</t>
  </si>
  <si>
    <t>2.387, -4.014</t>
  </si>
  <si>
    <t>112429, TTG</t>
  </si>
  <si>
    <t>[112435, SEA_STARBOW_237, 1:133-1:133, 100%]</t>
  </si>
  <si>
    <t>QFP97512.1</t>
  </si>
  <si>
    <t>112780-113105</t>
  </si>
  <si>
    <t>2.583, -3.465</t>
  </si>
  <si>
    <t>112833, ATG</t>
  </si>
  <si>
    <t>[112833, HWB77_gp084, 1:100-1:100, 100%]</t>
  </si>
  <si>
    <t>LukeCage_83</t>
  </si>
  <si>
    <t>YP_009840128.1</t>
  </si>
  <si>
    <t>Spanin, inner membrane subunit</t>
  </si>
  <si>
    <t>P39504</t>
  </si>
  <si>
    <t>113185-113360</t>
  </si>
  <si>
    <t>3.318, -2.458</t>
  </si>
  <si>
    <t>113167, ATG</t>
  </si>
  <si>
    <t>[113167, HWB78_gp076, 1:63-1:63, 100%]</t>
  </si>
  <si>
    <t>Yaboi_82</t>
  </si>
  <si>
    <t>YP_009841336.1</t>
  </si>
  <si>
    <t>113360-113540</t>
  </si>
  <si>
    <t>2.099, -5.301</t>
  </si>
  <si>
    <t>113362, ATG</t>
  </si>
  <si>
    <t>[113362, HWB80_gp079, 1:71-1:71, 100%]</t>
  </si>
  <si>
    <t>SEA_STARBOW_240</t>
  </si>
  <si>
    <t>AXH66704.1</t>
  </si>
  <si>
    <t>113595-113990</t>
  </si>
  <si>
    <t>2.818, -4.279</t>
  </si>
  <si>
    <t>113588,ATG</t>
  </si>
  <si>
    <t>[113588, SEA_STARBOW_241, 1:147-1:147, 100%]</t>
  </si>
  <si>
    <t>SEA_STARBOW_241</t>
  </si>
  <si>
    <t>LIGASE</t>
  </si>
  <si>
    <t>4TSE_A</t>
  </si>
  <si>
    <t>114195-114325</t>
  </si>
  <si>
    <t>1.991,-4.778</t>
  </si>
  <si>
    <t>114152, GTG</t>
  </si>
  <si>
    <t>[114152, SEA_STARBOW_243, 1:44-1:44, 100%]</t>
  </si>
  <si>
    <t>SEA_STARBOW_243</t>
  </si>
  <si>
    <t>AXH66706.1</t>
  </si>
  <si>
    <t>114300-114550</t>
  </si>
  <si>
    <t>114325, ATG</t>
  </si>
  <si>
    <t>[114325, SEA_STARBOW_244, 1:81-1:81, 100%]</t>
  </si>
  <si>
    <t>SEA_STARBOW_244</t>
  </si>
  <si>
    <t>TRANSCRIPTION REGULATOR</t>
  </si>
  <si>
    <t>Myxococcus xanthus</t>
  </si>
  <si>
    <t>2KSS_A</t>
  </si>
  <si>
    <t>2.669,-3.365</t>
  </si>
  <si>
    <t>114449, GTG</t>
  </si>
  <si>
    <t>[114572, SEA_BIRCHLYN_247, 1:67-1:67, 100%]</t>
  </si>
  <si>
    <t>SEA_BIRCHLYN_247</t>
  </si>
  <si>
    <t>QDF17366.1</t>
  </si>
  <si>
    <t>114795-115000</t>
  </si>
  <si>
    <t>3.210,-2.985</t>
  </si>
  <si>
    <t>114808, ATG</t>
  </si>
  <si>
    <t>[114808, HWB79_gp076, 1:69-1:69, 100%]</t>
  </si>
  <si>
    <t>LukeCage_76</t>
  </si>
  <si>
    <t>TRANSFERASE</t>
  </si>
  <si>
    <t>Saccharolobus solfataricus</t>
  </si>
  <si>
    <t>3ID6_A</t>
  </si>
  <si>
    <t>115020-115280</t>
  </si>
  <si>
    <t>2.573,-4.791</t>
  </si>
  <si>
    <t>115011,ATG</t>
  </si>
  <si>
    <t>[115011, SEA_ICHABODCRANE_244, 1:90-1:90, 100%]</t>
  </si>
  <si>
    <t>SEA_ICHABODCRANE_244</t>
  </si>
  <si>
    <t>CCDC22 protein N-terminal domain</t>
  </si>
  <si>
    <t>PF21674.1</t>
  </si>
  <si>
    <t>115300-115720</t>
  </si>
  <si>
    <t>2.976,-3.173</t>
  </si>
  <si>
    <t>115305,ATG</t>
  </si>
  <si>
    <t>[115305, Streptomyces phage Karimac, 1:139-1:139, 100%]</t>
  </si>
  <si>
    <t>KTSC domain-containing protein</t>
  </si>
  <si>
    <t>4RGI</t>
  </si>
  <si>
    <t>115750-116000</t>
  </si>
  <si>
    <t>3.164,-2.906</t>
  </si>
  <si>
    <t>115731,TTG</t>
  </si>
  <si>
    <t>[115731, Streptomyces phage Starbow, 1:99-1:99, 100%]</t>
  </si>
  <si>
    <t>thioredoxin</t>
  </si>
  <si>
    <t>Escherichia coli K-12</t>
  </si>
  <si>
    <t>7Q3J</t>
  </si>
  <si>
    <t>116410-116900</t>
  </si>
  <si>
    <t>2.797,-3.098</t>
  </si>
  <si>
    <t>116420,GTG</t>
  </si>
  <si>
    <t>[116426, Streptomyces phage Karimac, 1:160-1:160, 100%]</t>
  </si>
  <si>
    <t>NADAR family protein</t>
  </si>
  <si>
    <t>N-glycosidase R617</t>
  </si>
  <si>
    <t>Q5UR67</t>
  </si>
  <si>
    <t>116910-117400</t>
  </si>
  <si>
    <t>2.719,-4.010</t>
  </si>
  <si>
    <t>116912,GTG</t>
  </si>
  <si>
    <t>[116918, SEA_STARBOW_251, 1:163-1:163, 100%]</t>
  </si>
  <si>
    <t>SEA_STARBOW_251</t>
  </si>
  <si>
    <t>PF19698.3</t>
  </si>
  <si>
    <t>117370-117800</t>
  </si>
  <si>
    <t>2.900,-3.155</t>
  </si>
  <si>
    <t>117375,ATG</t>
  </si>
  <si>
    <t>[117387, HYB80_gp067, 1:140-1:140, 100%]</t>
  </si>
  <si>
    <t>Karimac_67</t>
  </si>
  <si>
    <t>117890-118025</t>
  </si>
  <si>
    <t>2.160,-4.427</t>
  </si>
  <si>
    <t>117845,ATG</t>
  </si>
  <si>
    <t>[117890, HWB80_gp066, 1:63-1:63, 100%]</t>
  </si>
  <si>
    <t>YP_009840386.1</t>
  </si>
  <si>
    <t>118210-118360</t>
  </si>
  <si>
    <t>2.659,-3.386</t>
  </si>
  <si>
    <t>118082,ATG</t>
  </si>
  <si>
    <t>[118220, SEA_STARBOW_255, 1:46-1:46, 100%]</t>
  </si>
  <si>
    <t>SEA_STARBOW_255</t>
  </si>
  <si>
    <t>118300-118405</t>
  </si>
  <si>
    <t>2.589,-4.104</t>
  </si>
  <si>
    <t>118257,TTG</t>
  </si>
  <si>
    <t>[118326, SEA_STARBOW_256, 1:39-1:39, 100%]</t>
  </si>
  <si>
    <t>Phagesdb</t>
  </si>
  <si>
    <t>SEA_JIMJAM_267</t>
  </si>
  <si>
    <t>119750-119930</t>
  </si>
  <si>
    <t>119975,TTG</t>
  </si>
  <si>
    <t>[119936, SEA_BIRCHLYN_1, 1:67-1:67, 100%]</t>
  </si>
  <si>
    <t>120050-120340</t>
  </si>
  <si>
    <t>120339, ATG</t>
  </si>
  <si>
    <t>[120339, SEA_STARBOW_2, 1:100-1:100, 100%]</t>
  </si>
  <si>
    <t>NFK</t>
  </si>
  <si>
    <t>120420-121480</t>
  </si>
  <si>
    <t>121477,GTG</t>
  </si>
  <si>
    <t>[121477, SEA_BORDEAUX_3, 1:346-1:346, 100%]</t>
  </si>
  <si>
    <t>DUF932</t>
  </si>
  <si>
    <t>121680-122650</t>
  </si>
  <si>
    <t>2.821, -4.018</t>
  </si>
  <si>
    <t>122065, GTG</t>
  </si>
  <si>
    <t>[122065, SEA_STARBOW_4, 1:130-1:130, 100%]</t>
  </si>
  <si>
    <t>Y00F_BPT4</t>
  </si>
  <si>
    <t>P39416</t>
  </si>
  <si>
    <t>122190-122510</t>
  </si>
  <si>
    <t>1.980, -4.801</t>
  </si>
  <si>
    <t>122524, ATG</t>
  </si>
  <si>
    <t>[122524, SEA_STARBOW_5, 1:115,1:115, 100%]</t>
  </si>
  <si>
    <t>122570-122730</t>
  </si>
  <si>
    <t>122728, ATG</t>
  </si>
  <si>
    <t>[122728, Streptomyces phage Karimac, 1:53-1:53, 100%]</t>
  </si>
  <si>
    <t>Karimac_6</t>
  </si>
  <si>
    <t>122725-123250</t>
  </si>
  <si>
    <t>123250, ATG</t>
  </si>
  <si>
    <t>[123250, Streptomyces phage Starbow, 1:70 - 1:70, 99.41%]</t>
  </si>
  <si>
    <t>123389-124095</t>
  </si>
  <si>
    <t>124088, ATG</t>
  </si>
  <si>
    <t>[124088, SEA_STARBOW_8, 1:240-1:240, 100%]</t>
  </si>
  <si>
    <t>Q05305</t>
  </si>
  <si>
    <t>124200-124350</t>
  </si>
  <si>
    <t>1.990,-4.781</t>
  </si>
  <si>
    <t>124356,ATG</t>
  </si>
  <si>
    <t>[124364, Streptomyces phage Wolford, 1:54 - 1:54, 100%]</t>
  </si>
  <si>
    <t>Wolflord_10</t>
  </si>
  <si>
    <t>124400-124550</t>
  </si>
  <si>
    <t>2.719, -3.182</t>
  </si>
  <si>
    <t>124561,   GTG</t>
  </si>
  <si>
    <t>[124552, SEA_STARBOW_10, 1:46 - 1:46, 100%]</t>
  </si>
  <si>
    <t>124700-125200</t>
  </si>
  <si>
    <t>3.056, -3.307</t>
  </si>
  <si>
    <t xml:space="preserve">125188, ATG </t>
  </si>
  <si>
    <t>[125188, SEA_ICHABODCRANE_10, 1:167 - 1:167, 100%]</t>
  </si>
  <si>
    <t>Mitochondiral Ribosome Protein</t>
  </si>
  <si>
    <t>125320-125500</t>
  </si>
  <si>
    <t>125507,  ATG</t>
  </si>
  <si>
    <t>[125507, SEA_STARBOW_12 1:62 - 1:62, 100%]</t>
  </si>
  <si>
    <t>SEA_STARBOW_12</t>
  </si>
  <si>
    <t>125640-125960</t>
  </si>
  <si>
    <t>125973, GTG</t>
  </si>
  <si>
    <t>[125973, Streptomyces phage Starbow, 1:119-1:119, 100%]</t>
  </si>
  <si>
    <t>HYDROLASE</t>
  </si>
  <si>
    <t>Saccharolobus solfataricus 98/2</t>
  </si>
  <si>
    <t xml:space="preserve">5K5D_A        </t>
  </si>
  <si>
    <t>126100-126230</t>
  </si>
  <si>
    <t>2.170, -4.853</t>
  </si>
  <si>
    <t>126237, ATG</t>
  </si>
  <si>
    <t>[126237, SEA_BIRCHLYN_11 1:47-1:47, 100%]</t>
  </si>
  <si>
    <t>SEA_BIRCHLYN_11</t>
  </si>
  <si>
    <t>QDF17189</t>
  </si>
  <si>
    <t>126367, GTG</t>
  </si>
  <si>
    <t>[126367, SEA_WIPEOUT_267 19:40 - 19:40, 100%]</t>
  </si>
  <si>
    <t>WIPEOUT_267</t>
  </si>
  <si>
    <t>126375-126540</t>
  </si>
  <si>
    <t xml:space="preserve">126576, ATG </t>
  </si>
  <si>
    <t>[126516, SEA_BIRCHLYN_272 1:53 - 21:73, 100%]</t>
  </si>
  <si>
    <t>SEA_BIRCHLYN_272</t>
  </si>
  <si>
    <t>126650-126690</t>
  </si>
  <si>
    <t>3.056, -2.559</t>
  </si>
  <si>
    <t>126969, ATG</t>
  </si>
  <si>
    <t>[126969, SEA_STARBOW_16 1:112-1:112, 100%]</t>
  </si>
  <si>
    <t>127100-127320</t>
  </si>
  <si>
    <t>2.194, -4.355</t>
  </si>
  <si>
    <t>127349, ATG</t>
  </si>
  <si>
    <t>[127349, SEA_STARBOW_17, 1:88-1:88, 100%]</t>
  </si>
  <si>
    <t>SEA_STARBOW_17</t>
  </si>
  <si>
    <t>127400-127670</t>
  </si>
  <si>
    <t>127668, ATG</t>
  </si>
  <si>
    <t>[127662, SEA_BIRCHLYN_15, 1:92-3:94, 100%]</t>
  </si>
  <si>
    <t>Helicase MOV-10, beta-barrel domain</t>
  </si>
  <si>
    <t>PF21634.1</t>
  </si>
  <si>
    <t>128000-128400</t>
  </si>
  <si>
    <t>128412, ATG</t>
  </si>
  <si>
    <t>[128412, HYB80_gp019, 1:209-1:209, 100%]</t>
  </si>
  <si>
    <t xml:space="preserve">2FTC_F        </t>
  </si>
  <si>
    <t>128590-128860</t>
  </si>
  <si>
    <t>1.183, -6.525</t>
  </si>
  <si>
    <t>128897, ATG</t>
  </si>
  <si>
    <t>[128855, SEA_MINDFLAYER_271, 1:98-15:112, 100%]</t>
  </si>
  <si>
    <t>128975-129100</t>
  </si>
  <si>
    <t>2.632, -3.891</t>
  </si>
  <si>
    <t>129200, ATG</t>
  </si>
  <si>
    <t>[129089, SEA_ICHABODCRANE_20, 1:51-2:52, 100%]</t>
  </si>
  <si>
    <t>SEA_ICHADBODCRANE_20</t>
  </si>
  <si>
    <t>129100-129310</t>
  </si>
  <si>
    <t>129337, ATG</t>
  </si>
  <si>
    <t>[129337, SEA_MINDFLAYER_21, 1:82-1:82, 100%]</t>
  </si>
  <si>
    <t>129575-129750</t>
  </si>
  <si>
    <t>129854, TTG</t>
  </si>
  <si>
    <t>[129746, HWB79_gp023, 1:69-6:74, 98.55%]</t>
  </si>
  <si>
    <t>LukeCage_23</t>
  </si>
  <si>
    <t xml:space="preserve">PF06288.17        </t>
  </si>
  <si>
    <t>129780-129840</t>
  </si>
  <si>
    <t>130017, ATG</t>
  </si>
  <si>
    <t>[129942, SEA_WIPEOUT_277, 1:58-1:58, 100%]</t>
  </si>
  <si>
    <t>129950-130140</t>
  </si>
  <si>
    <t>130405,GTG</t>
  </si>
  <si>
    <t>[130405, Streptomyces phge birchlyn, 1:67 - 1:67, 100%]</t>
  </si>
  <si>
    <t>QDF17406.1</t>
  </si>
  <si>
    <t>130790-131205</t>
  </si>
  <si>
    <t>2.562,-3.649</t>
  </si>
  <si>
    <t>130765, ATG</t>
  </si>
  <si>
    <t>[130765,HNH endonuclease, 1:153-1:153, 100%]</t>
  </si>
  <si>
    <t>Uncharacterized protein L426</t>
  </si>
  <si>
    <t>Acanthamoeba polyphaga mimivirus (APMV)</t>
  </si>
  <si>
    <t>Q5UQM9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</si>
</sst>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50">
    <font>
      <sz val="10.0"/>
      <color rgb="FF000000"/>
      <name val="Arial"/>
      <scheme val="minor"/>
    </font>
    <font>
      <color theme="1"/>
      <name val="Arial"/>
    </font>
    <font>
      <b/>
      <sz val="9.0"/>
      <color theme="1"/>
      <name val="Arial"/>
    </font>
    <font>
      <b/>
      <color theme="1"/>
      <name val="Arial"/>
    </font>
    <font>
      <u/>
      <color rgb="FF336699"/>
      <name val="Arial"/>
    </font>
    <font>
      <color rgb="FF212121"/>
      <name val="Arial"/>
    </font>
    <font>
      <u/>
      <color rgb="FF2E8C81"/>
      <name val="Noto Sans"/>
    </font>
    <font>
      <sz val="9.0"/>
      <color rgb="FF212529"/>
      <name val="Noto Sans"/>
    </font>
    <font>
      <color rgb="FF161D39"/>
      <name val="Source Sans Pro"/>
    </font>
    <font>
      <u/>
      <color rgb="FF1155CC"/>
      <name val="Arial"/>
    </font>
    <font>
      <u/>
      <color rgb="FF2E8C81"/>
      <name val="Noto Sans"/>
    </font>
    <font>
      <color rgb="FF212529"/>
      <name val="Noto Sans"/>
    </font>
    <font>
      <color rgb="FF0A0A0A"/>
      <name val="Lato"/>
    </font>
    <font>
      <color rgb="FF212529"/>
      <name val="Arial"/>
    </font>
    <font>
      <u/>
      <color rgb="FF336699"/>
      <name val="Arial"/>
    </font>
    <font>
      <u/>
      <color rgb="FF014371"/>
      <name val="Lato"/>
    </font>
    <font>
      <color rgb="FF333333"/>
      <name val="Arial"/>
    </font>
    <font>
      <sz val="11.0"/>
      <color theme="1"/>
      <name val="Lato"/>
    </font>
    <font>
      <color theme="1"/>
      <name val="Lato"/>
    </font>
    <font>
      <u/>
      <color theme="1"/>
      <name val="Arial"/>
    </font>
    <font>
      <u/>
      <sz val="11.0"/>
      <color rgb="FF1155CC"/>
      <name val="Lato"/>
    </font>
    <font>
      <color rgb="FF0A0A0A"/>
      <name val="IBM Plex Sans"/>
    </font>
    <font>
      <u/>
      <sz val="11.0"/>
      <color rgb="FF1155CC"/>
      <name val="Lato"/>
    </font>
    <font>
      <color theme="1"/>
      <name val="Helvetica Neue"/>
    </font>
    <font>
      <u/>
      <color rgb="FF1155CC"/>
      <name val="Helvetica Neue"/>
    </font>
    <font>
      <color rgb="FF2D3B45"/>
      <name val="Arial"/>
    </font>
    <font>
      <u/>
      <color rgb="FF1155CC"/>
      <name val="Arial"/>
    </font>
    <font>
      <color theme="1"/>
      <name val="Verdana"/>
    </font>
    <font>
      <color theme="1"/>
      <name val="Google Sans"/>
    </font>
    <font>
      <i/>
      <color theme="1"/>
      <name val="Arial"/>
    </font>
    <font>
      <i/>
      <sz val="12.0"/>
      <color theme="1"/>
      <name val="IBM Plex Sans"/>
    </font>
    <font>
      <color rgb="FF1F1F1F"/>
      <name val="Arial"/>
    </font>
    <font>
      <sz val="9.0"/>
      <color rgb="FF1F1F1F"/>
      <name val="Google Sans"/>
    </font>
    <font>
      <color rgb="FF1F1F1F"/>
      <name val="Google Sans"/>
    </font>
    <font>
      <color rgb="FF2E8C81"/>
      <name val="Arial"/>
    </font>
    <font>
      <sz val="11.0"/>
      <color rgb="FF0A0A0A"/>
      <name val="Lato"/>
    </font>
    <font>
      <u/>
      <color rgb="FF1155CC"/>
      <name val="Lato"/>
    </font>
    <font>
      <color rgb="FF444444"/>
      <name val="Arial"/>
    </font>
    <font>
      <u/>
      <color rgb="FF1B524C"/>
      <name val="Noto Sans"/>
    </font>
    <font>
      <u/>
      <color rgb="FF0000FF"/>
      <name val="Arial"/>
    </font>
    <font>
      <sz val="11.0"/>
      <color theme="1"/>
      <name val="Arial"/>
    </font>
    <font>
      <sz val="11.0"/>
      <color theme="1"/>
      <name val="Helvetica Neue"/>
    </font>
    <font>
      <sz val="12.0"/>
      <color rgb="FF0A0A0A"/>
      <name val="Lato"/>
    </font>
    <font>
      <sz val="12.0"/>
      <color theme="1"/>
      <name val="Lato"/>
    </font>
    <font>
      <color theme="1"/>
      <name val="Noto Sans"/>
    </font>
    <font>
      <sz val="9.0"/>
      <color theme="1"/>
      <name val="Verdana"/>
    </font>
    <font>
      <u/>
      <color rgb="FF0000FF"/>
      <name val="Roboto"/>
    </font>
    <font>
      <u/>
      <color rgb="FF0071BC"/>
      <name val="Roboto"/>
    </font>
    <font>
      <color theme="1"/>
      <name val="Roboto"/>
    </font>
    <font>
      <u/>
      <color rgb="FF212121"/>
      <name val="Roboto"/>
    </font>
  </fonts>
  <fills count="14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46BDC6"/>
        <bgColor rgb="FF46BDC6"/>
      </patternFill>
    </fill>
    <fill>
      <patternFill patternType="solid">
        <fgColor rgb="FF3D85C6"/>
        <bgColor rgb="FF3D85C6"/>
      </patternFill>
    </fill>
    <fill>
      <patternFill patternType="solid">
        <fgColor rgb="FFEA4335"/>
        <bgColor rgb="FFEA4335"/>
      </patternFill>
    </fill>
    <fill>
      <patternFill patternType="solid">
        <fgColor rgb="FF34A853"/>
        <bgColor rgb="FF34A853"/>
      </patternFill>
    </fill>
    <fill>
      <patternFill patternType="solid">
        <fgColor rgb="FF6D9EEB"/>
        <bgColor rgb="FF6D9EEB"/>
      </patternFill>
    </fill>
  </fills>
  <borders count="8">
    <border/>
    <border>
      <bottom style="thin">
        <color rgb="FFDEE2E6"/>
      </bottom>
    </border>
    <border>
      <bottom style="thin">
        <color rgb="FFF1F1F1"/>
      </bottom>
    </border>
    <border>
      <right style="thin">
        <color rgb="FFF1F1F1"/>
      </right>
    </border>
    <border>
      <right style="thin">
        <color rgb="FFF1F1F1"/>
      </right>
      <bottom style="thin">
        <color rgb="FFF1F1F1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2" fontId="1" numFmtId="0" xfId="0" applyAlignment="1" applyFill="1" applyFont="1">
      <alignment vertical="bottom"/>
    </xf>
    <xf borderId="0" fillId="3" fontId="1" numFmtId="0" xfId="0" applyAlignment="1" applyFill="1" applyFont="1">
      <alignment vertical="bottom"/>
    </xf>
    <xf borderId="0" fillId="4" fontId="2" numFmtId="0" xfId="0" applyAlignment="1" applyFill="1" applyFont="1">
      <alignment horizontal="center" vertical="bottom"/>
    </xf>
    <xf borderId="0" fillId="5" fontId="2" numFmtId="0" xfId="0" applyAlignment="1" applyFill="1" applyFont="1">
      <alignment horizontal="center" vertical="bottom"/>
    </xf>
    <xf borderId="0" fillId="6" fontId="3" numFmtId="0" xfId="0" applyAlignment="1" applyFill="1" applyFont="1">
      <alignment vertical="bottom"/>
    </xf>
    <xf borderId="0" fillId="7" fontId="1" numFmtId="0" xfId="0" applyAlignment="1" applyFill="1" applyFont="1">
      <alignment vertical="bottom"/>
    </xf>
    <xf borderId="0" fillId="7" fontId="3" numFmtId="0" xfId="0" applyAlignment="1" applyFont="1">
      <alignment vertical="bottom"/>
    </xf>
    <xf borderId="0" fillId="8" fontId="2" numFmtId="0" xfId="0" applyAlignment="1" applyFill="1" applyFont="1">
      <alignment vertical="bottom"/>
    </xf>
    <xf borderId="0" fillId="9" fontId="2" numFmtId="0" xfId="0" applyAlignment="1" applyFill="1" applyFont="1">
      <alignment horizontal="center" vertical="bottom"/>
    </xf>
    <xf borderId="0" fillId="3" fontId="2" numFmtId="0" xfId="0" applyAlignment="1" applyFont="1">
      <alignment horizontal="center" shrinkToFit="0" vertical="bottom" wrapText="1"/>
    </xf>
    <xf borderId="0" fillId="7" fontId="2" numFmtId="0" xfId="0" applyAlignment="1" applyFont="1">
      <alignment horizontal="center" shrinkToFit="0" vertical="bottom" wrapText="1"/>
    </xf>
    <xf borderId="0" fillId="4" fontId="2" numFmtId="0" xfId="0" applyAlignment="1" applyFont="1">
      <alignment horizontal="center" shrinkToFit="0" vertical="bottom" wrapText="1"/>
    </xf>
    <xf borderId="0" fillId="10" fontId="2" numFmtId="0" xfId="0" applyAlignment="1" applyFill="1" applyFont="1">
      <alignment horizontal="center" shrinkToFit="0" vertical="bottom" wrapText="1"/>
    </xf>
    <xf borderId="0" fillId="4" fontId="1" numFmtId="0" xfId="0" applyAlignment="1" applyFont="1">
      <alignment vertical="bottom"/>
    </xf>
    <xf borderId="0" fillId="0" fontId="2" numFmtId="3" xfId="0" applyAlignment="1" applyFont="1" applyNumberForma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2" fontId="2" numFmtId="0" xfId="0" applyAlignment="1" applyFont="1">
      <alignment shrinkToFit="0" vertical="bottom" wrapText="1"/>
    </xf>
    <xf borderId="0" fillId="3" fontId="2" numFmtId="0" xfId="0" applyAlignment="1" applyFont="1">
      <alignment shrinkToFit="0" vertical="bottom" wrapText="1"/>
    </xf>
    <xf borderId="0" fillId="4" fontId="2" numFmtId="0" xfId="0" applyAlignment="1" applyFont="1">
      <alignment shrinkToFit="0" vertical="bottom" wrapText="1"/>
    </xf>
    <xf borderId="0" fillId="5" fontId="2" numFmtId="0" xfId="0" applyAlignment="1" applyFont="1">
      <alignment shrinkToFit="0" vertical="bottom" wrapText="1"/>
    </xf>
    <xf borderId="0" fillId="6" fontId="1" numFmtId="0" xfId="0" applyAlignment="1" applyFont="1">
      <alignment vertical="bottom"/>
    </xf>
    <xf borderId="0" fillId="7" fontId="2" numFmtId="0" xfId="0" applyAlignment="1" applyFont="1">
      <alignment shrinkToFit="0" vertical="bottom" wrapText="1"/>
    </xf>
    <xf borderId="0" fillId="8" fontId="2" numFmtId="0" xfId="0" applyAlignment="1" applyFont="1">
      <alignment horizontal="right" shrinkToFit="0" vertical="bottom" wrapText="1"/>
    </xf>
    <xf borderId="0" fillId="9" fontId="2" numFmtId="0" xfId="0" applyAlignment="1" applyFont="1">
      <alignment shrinkToFit="0" vertical="bottom" wrapText="1"/>
    </xf>
    <xf borderId="0" fillId="3" fontId="3" numFmtId="0" xfId="0" applyAlignment="1" applyFont="1">
      <alignment shrinkToFit="0" vertical="bottom" wrapText="1"/>
    </xf>
    <xf borderId="0" fillId="3" fontId="2" numFmtId="0" xfId="0" applyAlignment="1" applyFont="1">
      <alignment horizontal="right" shrinkToFit="0" vertical="bottom" wrapText="1"/>
    </xf>
    <xf borderId="0" fillId="7" fontId="2" numFmtId="10" xfId="0" applyAlignment="1" applyFont="1" applyNumberFormat="1">
      <alignment shrinkToFit="0" vertical="bottom" wrapText="1"/>
    </xf>
    <xf borderId="0" fillId="10" fontId="2" numFmtId="0" xfId="0" applyAlignment="1" applyFont="1">
      <alignment shrinkToFit="0" vertical="bottom" wrapText="1"/>
    </xf>
    <xf borderId="0" fillId="4" fontId="3" numFmtId="0" xfId="0" applyAlignment="1" applyFont="1">
      <alignment vertical="bottom"/>
    </xf>
    <xf borderId="0" fillId="11" fontId="1" numFmtId="3" xfId="0" applyAlignment="1" applyFill="1" applyFont="1" applyNumberFormat="1">
      <alignment horizontal="right" vertical="bottom"/>
    </xf>
    <xf borderId="0" fillId="11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9" xfId="0" applyAlignment="1" applyFont="1" applyNumberFormat="1">
      <alignment horizontal="right" vertical="bottom"/>
    </xf>
    <xf borderId="0" fillId="0" fontId="1" numFmtId="11" xfId="0" applyAlignment="1" applyFont="1" applyNumberFormat="1">
      <alignment horizontal="right" vertical="bottom"/>
    </xf>
    <xf borderId="0" fillId="0" fontId="1" numFmtId="10" xfId="0" applyAlignment="1" applyFont="1" applyNumberFormat="1">
      <alignment vertical="bottom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1"/>
    </xf>
    <xf borderId="1" fillId="0" fontId="1" numFmtId="0" xfId="0" applyAlignment="1" applyBorder="1" applyFont="1">
      <alignment vertical="bottom"/>
    </xf>
    <xf borderId="0" fillId="0" fontId="5" numFmtId="11" xfId="0" applyAlignment="1" applyFont="1" applyNumberFormat="1">
      <alignment horizontal="right" vertical="bottom"/>
    </xf>
    <xf borderId="0" fillId="0" fontId="6" numFmtId="0" xfId="0" applyAlignment="1" applyFont="1">
      <alignment vertical="bottom"/>
    </xf>
    <xf borderId="0" fillId="0" fontId="7" numFmtId="10" xfId="0" applyAlignment="1" applyFont="1" applyNumberFormat="1">
      <alignment horizontal="right" vertical="bottom"/>
    </xf>
    <xf borderId="0" fillId="0" fontId="5" numFmtId="11" xfId="0" applyAlignment="1" applyFont="1" applyNumberFormat="1">
      <alignment horizontal="right" vertical="bottom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1" fillId="0" fontId="1" numFmtId="10" xfId="0" applyAlignment="1" applyBorder="1" applyFont="1" applyNumberFormat="1">
      <alignment vertical="bottom"/>
    </xf>
    <xf borderId="0" fillId="0" fontId="1" numFmtId="0" xfId="0" applyAlignment="1" applyFont="1">
      <alignment vertical="top"/>
    </xf>
    <xf borderId="0" fillId="0" fontId="10" numFmtId="0" xfId="0" applyAlignment="1" applyFont="1">
      <alignment vertical="top"/>
    </xf>
    <xf borderId="0" fillId="0" fontId="11" numFmtId="10" xfId="0" applyAlignment="1" applyFont="1" applyNumberFormat="1">
      <alignment horizontal="right" vertical="bottom"/>
    </xf>
    <xf borderId="2" fillId="0" fontId="1" numFmtId="0" xfId="0" applyAlignment="1" applyBorder="1" applyFont="1">
      <alignment vertical="bottom"/>
    </xf>
    <xf borderId="0" fillId="12" fontId="1" numFmtId="3" xfId="0" applyAlignment="1" applyFill="1" applyFont="1" applyNumberFormat="1">
      <alignment horizontal="right" vertical="bottom"/>
    </xf>
    <xf borderId="0" fillId="12" fontId="1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0" fontId="13" numFmtId="10" xfId="0" applyAlignment="1" applyFont="1" applyNumberFormat="1">
      <alignment horizontal="right" vertical="bottom"/>
    </xf>
    <xf borderId="3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0" fillId="0" fontId="13" numFmtId="0" xfId="0" applyAlignment="1" applyFont="1">
      <alignment vertical="bottom"/>
    </xf>
    <xf borderId="0" fillId="13" fontId="1" numFmtId="3" xfId="0" applyAlignment="1" applyFill="1" applyFont="1" applyNumberFormat="1">
      <alignment horizontal="right" vertical="bottom"/>
    </xf>
    <xf borderId="0" fillId="13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9" xfId="0" applyAlignment="1" applyFont="1" applyNumberFormat="1">
      <alignment vertical="bottom"/>
    </xf>
    <xf borderId="0" fillId="0" fontId="1" numFmtId="11" xfId="0" applyAlignment="1" applyFont="1" applyNumberFormat="1">
      <alignment vertical="bottom"/>
    </xf>
    <xf borderId="0" fillId="0" fontId="14" numFmtId="0" xfId="0" applyAlignment="1" applyFont="1">
      <alignment vertical="bottom"/>
    </xf>
    <xf borderId="0" fillId="0" fontId="15" numFmtId="0" xfId="0" applyAlignment="1" applyFont="1">
      <alignment vertical="bottom"/>
    </xf>
    <xf borderId="0" fillId="0" fontId="16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18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19" numFmtId="0" xfId="0" applyAlignment="1" applyFont="1">
      <alignment vertical="bottom"/>
    </xf>
    <xf borderId="2" fillId="0" fontId="20" numFmtId="0" xfId="0" applyAlignment="1" applyBorder="1" applyFont="1">
      <alignment vertical="bottom"/>
    </xf>
    <xf borderId="4" fillId="0" fontId="21" numFmtId="0" xfId="0" applyAlignment="1" applyBorder="1" applyFont="1">
      <alignment vertical="bottom"/>
    </xf>
    <xf borderId="0" fillId="0" fontId="22" numFmtId="0" xfId="0" applyAlignment="1" applyFont="1">
      <alignment vertical="bottom"/>
    </xf>
    <xf borderId="0" fillId="0" fontId="21" numFmtId="0" xfId="0" applyAlignment="1" applyFont="1">
      <alignment vertical="bottom"/>
    </xf>
    <xf borderId="0" fillId="0" fontId="23" numFmtId="0" xfId="0" applyAlignment="1" applyFont="1">
      <alignment vertical="bottom"/>
    </xf>
    <xf borderId="0" fillId="0" fontId="24" numFmtId="0" xfId="0" applyAlignment="1" applyFont="1">
      <alignment vertical="bottom"/>
    </xf>
    <xf borderId="0" fillId="0" fontId="25" numFmtId="0" xfId="0" applyAlignment="1" applyFont="1">
      <alignment vertical="bottom"/>
    </xf>
    <xf borderId="0" fillId="0" fontId="26" numFmtId="11" xfId="0" applyAlignment="1" applyFont="1" applyNumberFormat="1">
      <alignment vertical="bottom"/>
    </xf>
    <xf borderId="0" fillId="0" fontId="27" numFmtId="0" xfId="0" applyAlignment="1" applyFont="1">
      <alignment vertical="bottom"/>
    </xf>
    <xf borderId="0" fillId="0" fontId="28" numFmtId="0" xfId="0" applyAlignment="1" applyFont="1">
      <alignment vertical="bottom"/>
    </xf>
    <xf borderId="0" fillId="0" fontId="29" numFmtId="0" xfId="0" applyAlignment="1" applyFont="1">
      <alignment vertical="bottom"/>
    </xf>
    <xf borderId="0" fillId="0" fontId="30" numFmtId="0" xfId="0" applyAlignment="1" applyFont="1">
      <alignment vertical="bottom"/>
    </xf>
    <xf borderId="0" fillId="0" fontId="31" numFmtId="0" xfId="0" applyAlignment="1" applyFont="1">
      <alignment horizontal="right" vertical="bottom"/>
    </xf>
    <xf borderId="0" fillId="0" fontId="32" numFmtId="0" xfId="0" applyAlignment="1" applyFont="1">
      <alignment horizontal="right" vertical="bottom"/>
    </xf>
    <xf borderId="0" fillId="0" fontId="32" numFmtId="0" xfId="0" applyAlignment="1" applyFont="1">
      <alignment vertical="bottom"/>
    </xf>
    <xf borderId="0" fillId="0" fontId="33" numFmtId="0" xfId="0" applyAlignment="1" applyFont="1">
      <alignment vertical="bottom"/>
    </xf>
    <xf borderId="0" fillId="0" fontId="34" numFmtId="0" xfId="0" applyAlignment="1" applyFont="1">
      <alignment vertical="bottom"/>
    </xf>
    <xf borderId="0" fillId="0" fontId="35" numFmtId="0" xfId="0" applyAlignment="1" applyFont="1">
      <alignment vertical="bottom"/>
    </xf>
    <xf borderId="0" fillId="0" fontId="36" numFmtId="0" xfId="0" applyAlignment="1" applyFont="1">
      <alignment vertical="bottom"/>
    </xf>
    <xf borderId="0" fillId="0" fontId="37" numFmtId="0" xfId="0" applyAlignment="1" applyFont="1">
      <alignment vertical="bottom"/>
    </xf>
    <xf borderId="0" fillId="0" fontId="38" numFmtId="0" xfId="0" applyAlignment="1" applyFont="1">
      <alignment vertical="bottom"/>
    </xf>
    <xf borderId="0" fillId="0" fontId="39" numFmtId="0" xfId="0" applyAlignment="1" applyFont="1">
      <alignment vertical="bottom"/>
    </xf>
    <xf borderId="0" fillId="0" fontId="40" numFmtId="0" xfId="0" applyAlignment="1" applyFont="1">
      <alignment horizontal="right" vertical="bottom"/>
    </xf>
    <xf borderId="0" fillId="0" fontId="41" numFmtId="0" xfId="0" applyAlignment="1" applyFont="1">
      <alignment vertical="bottom"/>
    </xf>
    <xf borderId="0" fillId="0" fontId="42" numFmtId="0" xfId="0" applyAlignment="1" applyFont="1">
      <alignment vertical="bottom"/>
    </xf>
    <xf borderId="0" fillId="0" fontId="43" numFmtId="0" xfId="0" applyAlignment="1" applyFont="1">
      <alignment vertical="bottom"/>
    </xf>
    <xf borderId="0" fillId="0" fontId="44" numFmtId="0" xfId="0" applyAlignment="1" applyFont="1">
      <alignment vertical="bottom"/>
    </xf>
    <xf borderId="0" fillId="0" fontId="45" numFmtId="0" xfId="0" applyAlignment="1" applyFont="1">
      <alignment vertical="bottom"/>
    </xf>
    <xf borderId="0" fillId="0" fontId="46" numFmtId="0" xfId="0" applyAlignment="1" applyFont="1">
      <alignment vertical="bottom"/>
    </xf>
    <xf borderId="0" fillId="0" fontId="47" numFmtId="0" xfId="0" applyAlignment="1" applyFont="1">
      <alignment vertical="bottom"/>
    </xf>
    <xf borderId="0" fillId="0" fontId="48" numFmtId="0" xfId="0" applyAlignment="1" applyFont="1">
      <alignment vertical="bottom"/>
    </xf>
    <xf borderId="0" fillId="0" fontId="49" numFmtId="0" xfId="0" applyAlignment="1" applyFont="1">
      <alignment vertical="bottom"/>
    </xf>
    <xf borderId="5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horizontal="right" vertical="bottom"/>
    </xf>
    <xf borderId="7" fillId="0" fontId="1" numFmtId="0" xfId="0" applyAlignment="1" applyBorder="1" applyFont="1">
      <alignment horizontal="right" vertical="bottom"/>
    </xf>
    <xf borderId="0" fillId="0" fontId="1" numFmtId="9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ncbi.nlm.nih.gov/protein/YP_009839764.1?report=genbank&amp;log$=prottop&amp;blast_rank=2&amp;RID=PA8CJDVZ016" TargetMode="External"/><Relationship Id="rId84" Type="http://schemas.openxmlformats.org/officeDocument/2006/relationships/drawing" Target="../drawings/drawing1.xml"/><Relationship Id="rId83" Type="http://schemas.openxmlformats.org/officeDocument/2006/relationships/hyperlink" Target="https://www.uniprot.org/taxonomy/212035" TargetMode="External"/><Relationship Id="rId42" Type="http://schemas.openxmlformats.org/officeDocument/2006/relationships/hyperlink" Target="https://www.ncbi.nlm.nih.gov/Taxonomy/Browser/wwwtax.cgi?id=2283266" TargetMode="External"/><Relationship Id="rId41" Type="http://schemas.openxmlformats.org/officeDocument/2006/relationships/hyperlink" Target="https://www.ncbi.nlm.nih.gov/protein/YP_009839765.1?report=genbank&amp;log$=prottop&amp;blast_rank=3&amp;RID=PA7VXVBA013" TargetMode="External"/><Relationship Id="rId44" Type="http://schemas.openxmlformats.org/officeDocument/2006/relationships/hyperlink" Target="https://www.ncbi.nlm.nih.gov/protein/QFP97409.1?report=genbank&amp;log$=prottop&amp;blast_rank=1&amp;RID=K37UUSU4013" TargetMode="External"/><Relationship Id="rId43" Type="http://schemas.openxmlformats.org/officeDocument/2006/relationships/hyperlink" Target="https://www.ncbi.nlm.nih.gov/protein/AXH66586.1?report=genbank&amp;log$=prottop&amp;blast_rank=1&amp;RID=K38KFRA1013" TargetMode="External"/><Relationship Id="rId46" Type="http://schemas.openxmlformats.org/officeDocument/2006/relationships/hyperlink" Target="https://www.uniprot.org/taxonomy/2932878" TargetMode="External"/><Relationship Id="rId45" Type="http://schemas.openxmlformats.org/officeDocument/2006/relationships/hyperlink" Target="https://www.ncbi.nlm.nih.gov/protein/AXH66612.1?report=genbank&amp;log$=prottop&amp;blast_rank=1&amp;RID=P7KZ95P1013" TargetMode="External"/><Relationship Id="rId80" Type="http://schemas.openxmlformats.org/officeDocument/2006/relationships/hyperlink" Target="https://www.ncbi.nlm.nih.gov/protein/QDF17390.1?report=genbank&amp;log$=prottop&amp;blast_rank=1&amp;RID=K39X5VJT016" TargetMode="External"/><Relationship Id="rId82" Type="http://schemas.openxmlformats.org/officeDocument/2006/relationships/hyperlink" Target="https://www.ncbi.nlm.nih.gov/protein/QDF17406.1?report=genbank&amp;log$=prottop&amp;blast_rank=1&amp;RID=KNMDPGAB016" TargetMode="External"/><Relationship Id="rId81" Type="http://schemas.openxmlformats.org/officeDocument/2006/relationships/hyperlink" Target="https://www.ncbi.nlm.nih.gov/protein/QGH74484.1?report=genbank&amp;log$=prottop&amp;blast_rank=1&amp;RID=K370VMBP016" TargetMode="External"/><Relationship Id="rId1" Type="http://schemas.openxmlformats.org/officeDocument/2006/relationships/hyperlink" Target="https://www.ncbi.nlm.nih.gov/protein/QGH79776.1?report=genbank&amp;log$=prottop&amp;blast_rank=1&amp;RID=K349BGG1016" TargetMode="External"/><Relationship Id="rId2" Type="http://schemas.openxmlformats.org/officeDocument/2006/relationships/hyperlink" Target="http://pfam.xfam.org/family/PF11774.12" TargetMode="External"/><Relationship Id="rId3" Type="http://schemas.openxmlformats.org/officeDocument/2006/relationships/hyperlink" Target="https://www.ncbi.nlm.nih.gov/protein/YP_009839446.1?report=genbank&amp;log$=prottop&amp;blast_rank=2&amp;RID=PA4UG07C013" TargetMode="External"/><Relationship Id="rId4" Type="http://schemas.openxmlformats.org/officeDocument/2006/relationships/hyperlink" Target="https://www.ncbi.nlm.nih.gov/protein/QRI45702.1?report=genbank&amp;log$=prottop&amp;blast_rank=2&amp;RID=PA4XZ9F5013" TargetMode="External"/><Relationship Id="rId9" Type="http://schemas.openxmlformats.org/officeDocument/2006/relationships/hyperlink" Target="https://www.ncbi.nlm.nih.gov/protein/YP_009840207.1?report=genbank&amp;log$=prottop&amp;blast_rank=2&amp;RID=PA540ACP013" TargetMode="External"/><Relationship Id="rId48" Type="http://schemas.openxmlformats.org/officeDocument/2006/relationships/hyperlink" Target="http://pfam.xfam.org/family/PF19150.4" TargetMode="External"/><Relationship Id="rId47" Type="http://schemas.openxmlformats.org/officeDocument/2006/relationships/hyperlink" Target="https://www.ncbi.nlm.nih.gov/protein/YP_009841267.1?report=genbank&amp;log$=prottop&amp;blast_rank=2&amp;RID=PA5S3AJZ016" TargetMode="External"/><Relationship Id="rId49" Type="http://schemas.openxmlformats.org/officeDocument/2006/relationships/hyperlink" Target="http://pfam.xfam.org/family/PF10138.13" TargetMode="External"/><Relationship Id="rId5" Type="http://schemas.openxmlformats.org/officeDocument/2006/relationships/hyperlink" Target="https://www.ncbi.nlm.nih.gov/protein/QGH79787.1?report=genbank&amp;log$=prottop&amp;blast_rank=2&amp;RID=PA4ZMH1A013" TargetMode="External"/><Relationship Id="rId6" Type="http://schemas.openxmlformats.org/officeDocument/2006/relationships/hyperlink" Target="http://pfam.xfam.org/family/PF06288.17" TargetMode="External"/><Relationship Id="rId7" Type="http://schemas.openxmlformats.org/officeDocument/2006/relationships/hyperlink" Target="https://www.ncbi.nlm.nih.gov/protein/QGH74484.1?report=genbank&amp;log$=prottop&amp;blast_rank=1&amp;RID=K37NFPHK013" TargetMode="External"/><Relationship Id="rId8" Type="http://schemas.openxmlformats.org/officeDocument/2006/relationships/hyperlink" Target="https://www.ncbi.nlm.nih.gov/protein/UVK60881.1?report=genbank&amp;log$=prottop&amp;blast_rank=3&amp;RID=PA51TFA4013" TargetMode="External"/><Relationship Id="rId73" Type="http://schemas.openxmlformats.org/officeDocument/2006/relationships/hyperlink" Target="http://www.uniprot.org/uniprot/P39416" TargetMode="External"/><Relationship Id="rId72" Type="http://schemas.openxmlformats.org/officeDocument/2006/relationships/hyperlink" Target="https://www.ncbi.nlm.nih.gov/protein/QDF17366.1?report=genbank&amp;log$=prottop&amp;blast_rank=1&amp;RID=K3B1DB50016" TargetMode="External"/><Relationship Id="rId31" Type="http://schemas.openxmlformats.org/officeDocument/2006/relationships/hyperlink" Target="https://www.ncbi.nlm.nih.gov/protein/YP_009840238.1?report=genbank&amp;log$=prottop&amp;blast_rank=1&amp;RID=K36J90PR013" TargetMode="External"/><Relationship Id="rId75" Type="http://schemas.openxmlformats.org/officeDocument/2006/relationships/hyperlink" Target="https://blast.ncbi.nlm.nih.gov/Blast.cgi" TargetMode="External"/><Relationship Id="rId30" Type="http://schemas.openxmlformats.org/officeDocument/2006/relationships/hyperlink" Target="https://www.ncbi.nlm.nih.gov/Taxonomy/Browser/wwwtax.cgi?id=2283303" TargetMode="External"/><Relationship Id="rId74" Type="http://schemas.openxmlformats.org/officeDocument/2006/relationships/hyperlink" Target="http://www.uniprot.org/uniprot/P39416" TargetMode="External"/><Relationship Id="rId33" Type="http://schemas.openxmlformats.org/officeDocument/2006/relationships/hyperlink" Target="https://www.ncbi.nlm.nih.gov/Taxonomy/Browser/wwwtax.cgi?id=2283266" TargetMode="External"/><Relationship Id="rId77" Type="http://schemas.openxmlformats.org/officeDocument/2006/relationships/hyperlink" Target="https://www.uniprot.org/taxonomy/31757" TargetMode="External"/><Relationship Id="rId32" Type="http://schemas.openxmlformats.org/officeDocument/2006/relationships/hyperlink" Target="https://www.ncbi.nlm.nih.gov/protein/WP_143675381.1?report=genbank&amp;log$=prottop&amp;blast_rank=1&amp;RID=K379N0CA016" TargetMode="External"/><Relationship Id="rId76" Type="http://schemas.openxmlformats.org/officeDocument/2006/relationships/hyperlink" Target="http://pfam.xfam.org/family/PF11774.12" TargetMode="External"/><Relationship Id="rId35" Type="http://schemas.openxmlformats.org/officeDocument/2006/relationships/hyperlink" Target="https://www.ncbi.nlm.nih.gov/Taxonomy/Browser/wwwtax.cgi?id=2283303" TargetMode="External"/><Relationship Id="rId79" Type="http://schemas.openxmlformats.org/officeDocument/2006/relationships/hyperlink" Target="http://www.rcsb.org/pdb/explore/explore.do?structureId=2FTC" TargetMode="External"/><Relationship Id="rId34" Type="http://schemas.openxmlformats.org/officeDocument/2006/relationships/hyperlink" Target="https://www.ncbi.nlm.nih.gov/protein/AXH66577.1?report=genbank&amp;log$=prottop&amp;blast_rank=1&amp;RID=K37GTM8Y013" TargetMode="External"/><Relationship Id="rId78" Type="http://schemas.openxmlformats.org/officeDocument/2006/relationships/hyperlink" Target="http://www.uniprot.org/uniprot/Q05305" TargetMode="External"/><Relationship Id="rId71" Type="http://schemas.openxmlformats.org/officeDocument/2006/relationships/hyperlink" Target="https://www.ncbi.nlm.nih.gov/protein/AXH66704.1?report=genbank&amp;log$=prottop&amp;blast_rank=2&amp;RID=P9RHCKVP013" TargetMode="External"/><Relationship Id="rId70" Type="http://schemas.openxmlformats.org/officeDocument/2006/relationships/hyperlink" Target="https://www.ncbi.nlm.nih.gov/protein/YP_009841336.1?report=genbank&amp;log$=prottop&amp;blast_rank=2&amp;RID=PA84GWHM01N" TargetMode="External"/><Relationship Id="rId37" Type="http://schemas.openxmlformats.org/officeDocument/2006/relationships/hyperlink" Target="https://www.ncbi.nlm.nih.gov/protein/QDF17407.1?report=genbank&amp;log$=prottop&amp;blast_rank=1&amp;RID=K37UFW7C013" TargetMode="External"/><Relationship Id="rId36" Type="http://schemas.openxmlformats.org/officeDocument/2006/relationships/hyperlink" Target="https://www.ncbi.nlm.nih.gov/protein/YP_009840243.1?report=genbank&amp;log$=prottop&amp;blast_rank=1&amp;RID=K37S2CF0016" TargetMode="External"/><Relationship Id="rId39" Type="http://schemas.openxmlformats.org/officeDocument/2006/relationships/hyperlink" Target="https://www.ncbi.nlm.nih.gov/protein/YP_009840246.1?report=genbank&amp;log$=prottop&amp;blast_rank=1&amp;RID=K37XETBF013" TargetMode="External"/><Relationship Id="rId38" Type="http://schemas.openxmlformats.org/officeDocument/2006/relationships/hyperlink" Target="https://www.ncbi.nlm.nih.gov/Taxonomy/Browser/wwwtax.cgi?id=2283303" TargetMode="External"/><Relationship Id="rId62" Type="http://schemas.openxmlformats.org/officeDocument/2006/relationships/hyperlink" Target="https://www.ncbi.nlm.nih.gov/protein/QDF17354.1?report=genbank&amp;log$=prottop&amp;blast_rank=1&amp;RID=K3ACEHB5013" TargetMode="External"/><Relationship Id="rId61" Type="http://schemas.openxmlformats.org/officeDocument/2006/relationships/hyperlink" Target="https://blast.ncbi.nlm.nih.gov/Blast.cgi" TargetMode="External"/><Relationship Id="rId20" Type="http://schemas.openxmlformats.org/officeDocument/2006/relationships/hyperlink" Target="https://www.ncbi.nlm.nih.gov/protein/QDF17228.1?report=genbank&amp;log$=prottop&amp;blast_rank=1&amp;RID=K366C13N01R" TargetMode="External"/><Relationship Id="rId64" Type="http://schemas.openxmlformats.org/officeDocument/2006/relationships/hyperlink" Target="https://www.ncbi.nlm.nih.gov/protein/YP_009840122.1?report=genbank&amp;log$=prottop&amp;blast_rank=2&amp;RID=P9PCUZM6013" TargetMode="External"/><Relationship Id="rId63" Type="http://schemas.openxmlformats.org/officeDocument/2006/relationships/hyperlink" Target="http://pfam.xfam.org/family/PF11774.12" TargetMode="External"/><Relationship Id="rId22" Type="http://schemas.openxmlformats.org/officeDocument/2006/relationships/hyperlink" Target="https://www.ncbi.nlm.nih.gov/protein/YP_009840231.1?report=genbank&amp;log$=prottop&amp;blast_rank=1&amp;RID=MUK1DAHG013" TargetMode="External"/><Relationship Id="rId66" Type="http://schemas.openxmlformats.org/officeDocument/2006/relationships/hyperlink" Target="https://www.ncbi.nlm.nih.gov/protein/QPL13829.1?report=genbank&amp;log$=prottop&amp;blast_rank=1&amp;RID=K3ASYBER01R" TargetMode="External"/><Relationship Id="rId21" Type="http://schemas.openxmlformats.org/officeDocument/2006/relationships/hyperlink" Target="https://www.uniprot.org/taxonomy/31757" TargetMode="External"/><Relationship Id="rId65" Type="http://schemas.openxmlformats.org/officeDocument/2006/relationships/hyperlink" Target="https://www.ncbi.nlm.nih.gov/protein/YP_009839637.1?report=genbank&amp;log$=prottop&amp;blast_rank=2&amp;RID=P9R2218U016" TargetMode="External"/><Relationship Id="rId24" Type="http://schemas.openxmlformats.org/officeDocument/2006/relationships/hyperlink" Target="https://www.ncbi.nlm.nih.gov/protein/YP_009839985.1?report=genbank&amp;log$=prottop&amp;blast_rank=4&amp;RID=PA596ZXF013" TargetMode="External"/><Relationship Id="rId68" Type="http://schemas.openxmlformats.org/officeDocument/2006/relationships/hyperlink" Target="https://www.ncbi.nlm.nih.gov/protein/QDF17359.1?report=genbank&amp;log$=prottop&amp;blast_rank=1&amp;RID=P9R5J2AE016" TargetMode="External"/><Relationship Id="rId23" Type="http://schemas.openxmlformats.org/officeDocument/2006/relationships/hyperlink" Target="https://www.uniprot.org/taxonomy/2932878" TargetMode="External"/><Relationship Id="rId67" Type="http://schemas.openxmlformats.org/officeDocument/2006/relationships/hyperlink" Target="https://www.ncbi.nlm.nih.gov/protein/AXH66699.1?report=genbank&amp;log$=prottop&amp;blast_rank=1&amp;RID=K3AWAWUR01R" TargetMode="External"/><Relationship Id="rId60" Type="http://schemas.openxmlformats.org/officeDocument/2006/relationships/hyperlink" Target="https://www.ncbi.nlm.nih.gov/protein/YP_009840359.1?report=genbank&amp;log$=prottop&amp;blast_rank=1&amp;RID=K3977PRS016" TargetMode="External"/><Relationship Id="rId26" Type="http://schemas.openxmlformats.org/officeDocument/2006/relationships/hyperlink" Target="https://www.ncbi.nlm.nih.gov/protein/YP_009840235.1?report=genbank&amp;log$=prottop&amp;blast_rank=2&amp;RID=PA5BP5RS016" TargetMode="External"/><Relationship Id="rId25" Type="http://schemas.openxmlformats.org/officeDocument/2006/relationships/hyperlink" Target="https://www.rcsb.org/search?q=rcsb_entity_source_organism.taxonomy_lineage.name:Shewanella%20oneidensis%20MR-1" TargetMode="External"/><Relationship Id="rId69" Type="http://schemas.openxmlformats.org/officeDocument/2006/relationships/hyperlink" Target="https://www.ncbi.nlm.nih.gov/protein/QFP97512.1?report=genbank&amp;log$=prottop&amp;blast_rank=2&amp;RID=P9R7UA5N016" TargetMode="External"/><Relationship Id="rId28" Type="http://schemas.openxmlformats.org/officeDocument/2006/relationships/hyperlink" Target="https://www.ncbi.nlm.nih.gov/Taxonomy/Browser/wwwtax.cgi?id=2588141" TargetMode="External"/><Relationship Id="rId27" Type="http://schemas.openxmlformats.org/officeDocument/2006/relationships/hyperlink" Target="https://www.uniprot.org/taxonomy/2886926" TargetMode="External"/><Relationship Id="rId29" Type="http://schemas.openxmlformats.org/officeDocument/2006/relationships/hyperlink" Target="https://www.ncbi.nlm.nih.gov/protein/QDF17239.1?report=genbank&amp;log$=prottop&amp;blast_rank=1&amp;RID=K368XYXU01R" TargetMode="External"/><Relationship Id="rId51" Type="http://schemas.openxmlformats.org/officeDocument/2006/relationships/hyperlink" Target="http://pfam.xfam.org/family/PF05305.18" TargetMode="External"/><Relationship Id="rId50" Type="http://schemas.openxmlformats.org/officeDocument/2006/relationships/hyperlink" Target="http://www.rcsb.org/pdb/explore/explore.do?structureId=4PSM" TargetMode="External"/><Relationship Id="rId53" Type="http://schemas.openxmlformats.org/officeDocument/2006/relationships/hyperlink" Target="http://www.uniprot.org/uniprot/O64250" TargetMode="External"/><Relationship Id="rId52" Type="http://schemas.openxmlformats.org/officeDocument/2006/relationships/hyperlink" Target="https://www.rcsb.org/search?q=rcsb_entity_source_organism.taxonomy_lineage.name:Mycobacterium%20tuberculosis" TargetMode="External"/><Relationship Id="rId11" Type="http://schemas.openxmlformats.org/officeDocument/2006/relationships/hyperlink" Target="https://www.uniprot.org/taxonomy/654908" TargetMode="External"/><Relationship Id="rId55" Type="http://schemas.openxmlformats.org/officeDocument/2006/relationships/hyperlink" Target="http://www.rcsb.org/pdb/explore/explore.do?structureId=4OKE" TargetMode="External"/><Relationship Id="rId10" Type="http://schemas.openxmlformats.org/officeDocument/2006/relationships/hyperlink" Target="https://www.ncbi.nlm.nih.gov/protein/QDF17215.1?report=genbank&amp;log$=prottop&amp;blast_rank=1&amp;RID=KGF0W91R016" TargetMode="External"/><Relationship Id="rId54" Type="http://schemas.openxmlformats.org/officeDocument/2006/relationships/hyperlink" Target="https://www.rcsb.org/search?q=rcsb_entity_source_organism.taxonomy_lineage.name:Mycobacterium%20tuberculosis" TargetMode="External"/><Relationship Id="rId13" Type="http://schemas.openxmlformats.org/officeDocument/2006/relationships/hyperlink" Target="https://www.ncbi.nlm.nih.gov/protein/YP_009840217.1?report=genbank&amp;log$=prottop&amp;blast_rank=2&amp;RID=PA89GF3M01N" TargetMode="External"/><Relationship Id="rId57" Type="http://schemas.openxmlformats.org/officeDocument/2006/relationships/hyperlink" Target="https://www.ncbi.nlm.nih.gov/protein/QFP97496.1?report=genbank&amp;log$=prottop&amp;blast_rank=1&amp;RID=K3AS18Y701R" TargetMode="External"/><Relationship Id="rId12" Type="http://schemas.openxmlformats.org/officeDocument/2006/relationships/hyperlink" Target="https://www.ncbi.nlm.nih.gov/protein/WP_143675287.1?report=genbank&amp;log$=prottop&amp;blast_rank=1&amp;RID=MNBRV5BJ016" TargetMode="External"/><Relationship Id="rId56" Type="http://schemas.openxmlformats.org/officeDocument/2006/relationships/hyperlink" Target="http://pfam.xfam.org/family/PF07271.15" TargetMode="External"/><Relationship Id="rId15" Type="http://schemas.openxmlformats.org/officeDocument/2006/relationships/hyperlink" Target="https://www.ncbi.nlm.nih.gov/protein/QPL13686.1?report=genbank&amp;log$=prottop&amp;blast_rank=1&amp;RID=MUGCF5KD013" TargetMode="External"/><Relationship Id="rId59" Type="http://schemas.openxmlformats.org/officeDocument/2006/relationships/hyperlink" Target="https://www.ncbi.nlm.nih.gov/protein/QDF17349.1?report=genbank&amp;log$=prottop&amp;blast_rank=2&amp;RID=PA82R1R801N" TargetMode="External"/><Relationship Id="rId14" Type="http://schemas.openxmlformats.org/officeDocument/2006/relationships/hyperlink" Target="https://www.ncbi.nlm.nih.gov/protein/QDF17220.1?report=genbank&amp;log$=prottop&amp;blast_rank=1&amp;RID=M2Y1GUDX013" TargetMode="External"/><Relationship Id="rId58" Type="http://schemas.openxmlformats.org/officeDocument/2006/relationships/hyperlink" Target="https://www.ncbi.nlm.nih.gov/protein/QFP97496.1?report=genbank&amp;log$=prottop&amp;blast_rank=1&amp;RID=K3AS18Y701R" TargetMode="External"/><Relationship Id="rId17" Type="http://schemas.openxmlformats.org/officeDocument/2006/relationships/hyperlink" Target="https://www.ncbi.nlm.nih.gov/protein/AXH66557.1?report=genbank&amp;log$=prottop&amp;blast_rank=1&amp;RID=K35RYN4D01R" TargetMode="External"/><Relationship Id="rId16" Type="http://schemas.openxmlformats.org/officeDocument/2006/relationships/hyperlink" Target="https://www.ncbi.nlm.nih.gov/protein/QDF17222.1?report=genbank&amp;log$=prottop&amp;blast_rank=2&amp;RID=PA7YKHBV016" TargetMode="External"/><Relationship Id="rId19" Type="http://schemas.openxmlformats.org/officeDocument/2006/relationships/hyperlink" Target="https://www.ncbi.nlm.nih.gov/protein/YP_009840223.1?report=genbank&amp;log$=prottop&amp;blast_rank=1&amp;RID=K36C87T4016" TargetMode="External"/><Relationship Id="rId18" Type="http://schemas.openxmlformats.org/officeDocument/2006/relationships/hyperlink" Target="https://www.ncbi.nlm.nih.gov/protein/QFP97364.1?report=genbank&amp;log$=prottop&amp;blast_rank=2&amp;RID=PA7SXHBS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7" max="17" width="37.0"/>
    <col customWidth="1" min="19" max="19" width="34.0"/>
    <col customWidth="1" min="20" max="20" width="37.5"/>
    <col customWidth="1" min="28" max="28" width="126.75"/>
    <col customWidth="1" min="32" max="32" width="34.0"/>
    <col customWidth="1" min="33" max="33" width="37.25"/>
    <col customWidth="1" min="36" max="36" width="50.38"/>
    <col customWidth="1" min="39" max="39" width="37.13"/>
    <col customWidth="1" min="41" max="41" width="39.0"/>
    <col customWidth="1" min="43" max="43" width="41.38"/>
    <col customWidth="1" min="44" max="44" width="85.38"/>
    <col customWidth="1" min="46" max="46" width="25.38"/>
  </cols>
  <sheetData>
    <row r="1">
      <c r="A1" s="1"/>
      <c r="B1" s="2"/>
      <c r="C1" s="3"/>
      <c r="D1" s="4"/>
      <c r="E1" s="4"/>
      <c r="F1" s="4"/>
      <c r="G1" s="5" t="s">
        <v>0</v>
      </c>
      <c r="J1" s="6" t="s">
        <v>1</v>
      </c>
      <c r="M1" s="7" t="s">
        <v>2</v>
      </c>
      <c r="N1" s="8"/>
      <c r="O1" s="9" t="s">
        <v>3</v>
      </c>
      <c r="T1" s="10" t="s">
        <v>4</v>
      </c>
      <c r="Y1" s="5" t="s">
        <v>0</v>
      </c>
      <c r="Z1" s="6" t="s">
        <v>1</v>
      </c>
      <c r="AA1" s="9" t="s">
        <v>3</v>
      </c>
      <c r="AB1" s="11" t="s">
        <v>5</v>
      </c>
      <c r="AC1" s="3"/>
      <c r="AD1" s="12" t="s">
        <v>6</v>
      </c>
      <c r="AK1" s="13" t="s">
        <v>7</v>
      </c>
      <c r="AR1" s="14" t="s">
        <v>8</v>
      </c>
      <c r="AS1" s="15" t="s">
        <v>9</v>
      </c>
      <c r="AU1" s="16"/>
    </row>
    <row r="2">
      <c r="A2" s="17" t="s">
        <v>10</v>
      </c>
      <c r="B2" s="18" t="s">
        <v>11</v>
      </c>
      <c r="C2" s="19" t="s">
        <v>12</v>
      </c>
      <c r="D2" s="20" t="s">
        <v>13</v>
      </c>
      <c r="E2" s="20" t="s">
        <v>14</v>
      </c>
      <c r="F2" s="20" t="s">
        <v>15</v>
      </c>
      <c r="G2" s="21" t="s">
        <v>16</v>
      </c>
      <c r="H2" s="21" t="s">
        <v>17</v>
      </c>
      <c r="I2" s="21" t="s">
        <v>18</v>
      </c>
      <c r="J2" s="22" t="s">
        <v>19</v>
      </c>
      <c r="K2" s="22" t="s">
        <v>20</v>
      </c>
      <c r="L2" s="22" t="s">
        <v>21</v>
      </c>
      <c r="M2" s="23"/>
      <c r="N2" s="24" t="s">
        <v>22</v>
      </c>
      <c r="O2" s="24" t="s">
        <v>23</v>
      </c>
      <c r="P2" s="24" t="s">
        <v>24</v>
      </c>
      <c r="Q2" s="24" t="s">
        <v>25</v>
      </c>
      <c r="R2" s="24" t="s">
        <v>26</v>
      </c>
      <c r="S2" s="24" t="s">
        <v>27</v>
      </c>
      <c r="T2" s="25" t="s">
        <v>28</v>
      </c>
      <c r="U2" s="25" t="s">
        <v>29</v>
      </c>
      <c r="V2" s="25" t="s">
        <v>30</v>
      </c>
      <c r="W2" s="25" t="s">
        <v>31</v>
      </c>
      <c r="X2" s="25" t="s">
        <v>32</v>
      </c>
      <c r="Y2" s="21" t="s">
        <v>33</v>
      </c>
      <c r="Z2" s="22" t="s">
        <v>34</v>
      </c>
      <c r="AA2" s="24" t="s">
        <v>35</v>
      </c>
      <c r="AB2" s="26" t="s">
        <v>36</v>
      </c>
      <c r="AC2" s="19" t="s">
        <v>12</v>
      </c>
      <c r="AD2" s="20" t="s">
        <v>37</v>
      </c>
      <c r="AE2" s="20" t="s">
        <v>38</v>
      </c>
      <c r="AF2" s="27" t="s">
        <v>39</v>
      </c>
      <c r="AG2" s="20" t="s">
        <v>40</v>
      </c>
      <c r="AH2" s="20" t="s">
        <v>41</v>
      </c>
      <c r="AI2" s="28" t="s">
        <v>42</v>
      </c>
      <c r="AJ2" s="20" t="s">
        <v>43</v>
      </c>
      <c r="AK2" s="24" t="s">
        <v>44</v>
      </c>
      <c r="AL2" s="24" t="s">
        <v>45</v>
      </c>
      <c r="AM2" s="24" t="s">
        <v>46</v>
      </c>
      <c r="AN2" s="24" t="s">
        <v>47</v>
      </c>
      <c r="AO2" s="29" t="s">
        <v>48</v>
      </c>
      <c r="AP2" s="29" t="s">
        <v>49</v>
      </c>
      <c r="AQ2" s="29" t="s">
        <v>50</v>
      </c>
      <c r="AR2" s="21" t="s">
        <v>51</v>
      </c>
      <c r="AS2" s="30" t="s">
        <v>52</v>
      </c>
      <c r="AT2" s="30" t="s">
        <v>53</v>
      </c>
      <c r="AU2" s="31" t="s">
        <v>54</v>
      </c>
    </row>
    <row r="3">
      <c r="A3" s="32">
        <v>1.0</v>
      </c>
      <c r="B3" s="33" t="s">
        <v>55</v>
      </c>
      <c r="C3" s="34">
        <v>1110.0</v>
      </c>
      <c r="D3" s="34">
        <v>907.0</v>
      </c>
      <c r="E3" s="2" t="s">
        <v>56</v>
      </c>
      <c r="F3" s="2" t="s">
        <v>57</v>
      </c>
      <c r="G3" s="34">
        <v>1110.0</v>
      </c>
      <c r="H3" s="2" t="s">
        <v>58</v>
      </c>
      <c r="I3" s="34">
        <f t="shared" ref="I3:I39" si="1">IF(ISBLANK(G3),"N/A", IF(G3&gt;$D3, ABS(G3-$D3+1),ABS(G3-$D3-1)))</f>
        <v>204</v>
      </c>
      <c r="J3" s="34">
        <v>1110.0</v>
      </c>
      <c r="K3" s="2" t="s">
        <v>58</v>
      </c>
      <c r="L3" s="34">
        <f t="shared" ref="L3:L17" si="2">IF(ISBLANK(J3),"N/A", IF(J3&gt;$D3, ABS(J3-$D3+1),ABS(J3-$D3-1)))</f>
        <v>204</v>
      </c>
      <c r="M3" s="2" t="s">
        <v>59</v>
      </c>
      <c r="N3" s="34">
        <v>1.0</v>
      </c>
      <c r="O3" s="34">
        <v>1110.0</v>
      </c>
      <c r="P3" s="34">
        <v>2.0</v>
      </c>
      <c r="Q3" s="2" t="str">
        <f>IF(O3=J3,K3,IF(O3=G3,H3,"PROBLEM"))</f>
        <v>ATG</v>
      </c>
      <c r="R3" s="34">
        <f t="shared" ref="R3:R16" si="3">IF(ISBLANK(O3),"N/A", IF(O3&gt;$D3, ABS(O3-$D3+1),ABS(O3-$D3-1)))</f>
        <v>204</v>
      </c>
      <c r="S3" s="35">
        <v>1.0</v>
      </c>
      <c r="T3" s="34">
        <v>1110.0</v>
      </c>
      <c r="U3" s="34" t="s">
        <v>58</v>
      </c>
      <c r="V3" s="34">
        <f t="shared" ref="V3:V9" si="4">IF(ISBLANK(T3),"N/A", IF(T3&gt;$D3, ABS(T3-$D3+1),ABS(T3-$D3-1)))</f>
        <v>204</v>
      </c>
      <c r="W3" s="34" t="s">
        <v>60</v>
      </c>
      <c r="X3" s="34" t="s">
        <v>61</v>
      </c>
      <c r="Y3" s="34">
        <f t="shared" ref="Y3:Y31" si="5">G3</f>
        <v>1110</v>
      </c>
      <c r="Z3" s="34">
        <f t="shared" ref="Z3:Z31" si="6">J3</f>
        <v>1110</v>
      </c>
      <c r="AA3" s="34">
        <f t="shared" ref="AA3:AA31" si="7">O3</f>
        <v>1110</v>
      </c>
      <c r="AB3" s="2" t="s">
        <v>62</v>
      </c>
      <c r="AC3" s="34">
        <v>1110.0</v>
      </c>
      <c r="AD3" s="2" t="s">
        <v>63</v>
      </c>
      <c r="AE3" s="2" t="s">
        <v>64</v>
      </c>
      <c r="AF3" s="2" t="s">
        <v>65</v>
      </c>
      <c r="AG3" s="2" t="s">
        <v>66</v>
      </c>
      <c r="AH3" s="36">
        <v>1.0</v>
      </c>
      <c r="AI3" s="37">
        <v>9.0E-40</v>
      </c>
      <c r="AJ3" s="2" t="str">
        <f t="shared" ref="AJ3:AJ39" si="8">CONCATENATE("[",AD3,",",AE3,",",AF3,",",AG3,",",AH3*100,"%,",AI3,"]")</f>
        <v>[NKF,NCBI,SEA_BIRCHLYN_1, 	QDF17179.1,100%,9E-40]</v>
      </c>
      <c r="AK3" s="2" t="s">
        <v>67</v>
      </c>
      <c r="AL3" s="2"/>
      <c r="AM3" s="2"/>
      <c r="AN3" s="2"/>
      <c r="AO3" s="38"/>
      <c r="AP3" s="38"/>
      <c r="AQ3" s="2" t="str">
        <f t="shared" ref="AQ3:AQ39" si="9">CONCATENATE("[",AK3,",",AL3,",",AM3,",",AN3,",",AO3*100,"%,",AP3*100,"%]")</f>
        <v>[NKF, no hits above 90%,,,,0%,0%]</v>
      </c>
      <c r="AR3" s="2" t="s">
        <v>63</v>
      </c>
      <c r="AS3" s="2" t="s">
        <v>68</v>
      </c>
      <c r="AT3" s="34">
        <v>0.0</v>
      </c>
      <c r="AU3" s="2" t="s">
        <v>63</v>
      </c>
    </row>
    <row r="4">
      <c r="A4" s="32">
        <v>2.0</v>
      </c>
      <c r="B4" s="33" t="s">
        <v>55</v>
      </c>
      <c r="C4" s="34">
        <v>1513.0</v>
      </c>
      <c r="D4" s="34">
        <v>1211.0</v>
      </c>
      <c r="E4" s="2" t="s">
        <v>69</v>
      </c>
      <c r="F4" s="2" t="s">
        <v>70</v>
      </c>
      <c r="G4" s="34">
        <v>1513.0</v>
      </c>
      <c r="H4" s="2" t="s">
        <v>58</v>
      </c>
      <c r="I4" s="34">
        <f t="shared" si="1"/>
        <v>303</v>
      </c>
      <c r="J4" s="34">
        <v>1513.0</v>
      </c>
      <c r="K4" s="2" t="s">
        <v>58</v>
      </c>
      <c r="L4" s="34">
        <f t="shared" si="2"/>
        <v>303</v>
      </c>
      <c r="M4" s="2" t="s">
        <v>59</v>
      </c>
      <c r="N4" s="34">
        <v>2.0</v>
      </c>
      <c r="O4" s="34">
        <v>1513.0</v>
      </c>
      <c r="P4" s="34">
        <v>4.0</v>
      </c>
      <c r="Q4" s="2" t="s">
        <v>58</v>
      </c>
      <c r="R4" s="34">
        <f t="shared" si="3"/>
        <v>303</v>
      </c>
      <c r="S4" s="35">
        <v>0.81</v>
      </c>
      <c r="T4" s="34">
        <v>1456.0</v>
      </c>
      <c r="U4" s="34" t="s">
        <v>58</v>
      </c>
      <c r="V4" s="34">
        <f t="shared" si="4"/>
        <v>246</v>
      </c>
      <c r="W4" s="34" t="s">
        <v>71</v>
      </c>
      <c r="X4" s="34" t="s">
        <v>72</v>
      </c>
      <c r="Y4" s="34">
        <f t="shared" si="5"/>
        <v>1513</v>
      </c>
      <c r="Z4" s="34">
        <f t="shared" si="6"/>
        <v>1513</v>
      </c>
      <c r="AA4" s="34">
        <f t="shared" si="7"/>
        <v>1513</v>
      </c>
      <c r="AB4" s="2" t="s">
        <v>73</v>
      </c>
      <c r="AC4" s="34">
        <v>1513.0</v>
      </c>
      <c r="AD4" s="2" t="s">
        <v>63</v>
      </c>
      <c r="AE4" s="2" t="s">
        <v>74</v>
      </c>
      <c r="AF4" s="39" t="s">
        <v>75</v>
      </c>
      <c r="AG4" s="2"/>
      <c r="AH4" s="36">
        <v>1.0</v>
      </c>
      <c r="AI4" s="37">
        <v>0.0</v>
      </c>
      <c r="AJ4" s="2" t="str">
        <f t="shared" si="8"/>
        <v>[NKF,DNA Master,SEA_STARBOW_2,,100%,0]</v>
      </c>
      <c r="AK4" s="2" t="s">
        <v>67</v>
      </c>
      <c r="AL4" s="2"/>
      <c r="AM4" s="2"/>
      <c r="AN4" s="2"/>
      <c r="AO4" s="38"/>
      <c r="AP4" s="38"/>
      <c r="AQ4" s="2" t="str">
        <f t="shared" si="9"/>
        <v>[NKF, no hits above 90%,,,,0%,0%]</v>
      </c>
      <c r="AR4" s="2" t="s">
        <v>63</v>
      </c>
      <c r="AS4" s="2" t="s">
        <v>76</v>
      </c>
      <c r="AT4" s="34">
        <v>0.0</v>
      </c>
      <c r="AU4" s="2" t="s">
        <v>63</v>
      </c>
    </row>
    <row r="5">
      <c r="A5" s="32">
        <v>3.0</v>
      </c>
      <c r="B5" s="33" t="s">
        <v>77</v>
      </c>
      <c r="C5" s="34">
        <v>2651.0</v>
      </c>
      <c r="D5" s="34">
        <v>1611.0</v>
      </c>
      <c r="E5" s="2" t="s">
        <v>56</v>
      </c>
      <c r="F5" s="2" t="s">
        <v>78</v>
      </c>
      <c r="G5" s="34">
        <v>2651.0</v>
      </c>
      <c r="H5" s="2" t="s">
        <v>79</v>
      </c>
      <c r="I5" s="34">
        <f t="shared" si="1"/>
        <v>1041</v>
      </c>
      <c r="J5" s="34">
        <v>2651.0</v>
      </c>
      <c r="K5" s="2" t="s">
        <v>79</v>
      </c>
      <c r="L5" s="34">
        <f t="shared" si="2"/>
        <v>1041</v>
      </c>
      <c r="M5" s="2" t="s">
        <v>59</v>
      </c>
      <c r="N5" s="34">
        <v>3.0</v>
      </c>
      <c r="O5" s="34">
        <v>2651.0</v>
      </c>
      <c r="P5" s="34">
        <v>71.0</v>
      </c>
      <c r="Q5" s="2" t="s">
        <v>79</v>
      </c>
      <c r="R5" s="34">
        <f t="shared" si="3"/>
        <v>1041</v>
      </c>
      <c r="S5" s="35">
        <v>0.08</v>
      </c>
      <c r="T5" s="34">
        <v>2408.0</v>
      </c>
      <c r="U5" s="34" t="s">
        <v>79</v>
      </c>
      <c r="V5" s="34">
        <f t="shared" si="4"/>
        <v>798</v>
      </c>
      <c r="W5" s="34" t="s">
        <v>80</v>
      </c>
      <c r="X5" s="34" t="s">
        <v>81</v>
      </c>
      <c r="Y5" s="34">
        <f t="shared" si="5"/>
        <v>2651</v>
      </c>
      <c r="Z5" s="34">
        <f t="shared" si="6"/>
        <v>2651</v>
      </c>
      <c r="AA5" s="34">
        <f t="shared" si="7"/>
        <v>2651</v>
      </c>
      <c r="AB5" s="2" t="s">
        <v>82</v>
      </c>
      <c r="AC5" s="34">
        <v>2651.0</v>
      </c>
      <c r="AD5" s="2" t="s">
        <v>63</v>
      </c>
      <c r="AE5" s="2" t="s">
        <v>64</v>
      </c>
      <c r="AF5" s="2" t="s">
        <v>83</v>
      </c>
      <c r="AG5" s="40" t="s">
        <v>84</v>
      </c>
      <c r="AH5" s="36">
        <v>1.0</v>
      </c>
      <c r="AI5" s="34">
        <v>0.0</v>
      </c>
      <c r="AJ5" s="2" t="str">
        <f t="shared" si="8"/>
        <v>[NKF,NCBI,SEA_BORDEAUX_3,QGH79776.1,100%,0]</v>
      </c>
      <c r="AK5" s="2" t="s">
        <v>63</v>
      </c>
      <c r="AL5" s="2" t="s">
        <v>85</v>
      </c>
      <c r="AM5" s="2" t="s">
        <v>86</v>
      </c>
      <c r="AN5" s="2" t="s">
        <v>87</v>
      </c>
      <c r="AO5" s="41">
        <v>0.6196</v>
      </c>
      <c r="AP5" s="41">
        <v>0.9994</v>
      </c>
      <c r="AQ5" s="2" t="str">
        <f t="shared" si="9"/>
        <v>[NKF,Pfam,N/A,PF06067.15,61.96%,99.94%]</v>
      </c>
      <c r="AR5" s="2" t="s">
        <v>63</v>
      </c>
      <c r="AS5" s="2" t="s">
        <v>68</v>
      </c>
      <c r="AT5" s="34">
        <v>0.0</v>
      </c>
      <c r="AU5" s="2" t="s">
        <v>63</v>
      </c>
    </row>
    <row r="6">
      <c r="A6" s="32">
        <v>4.0</v>
      </c>
      <c r="B6" s="33" t="s">
        <v>55</v>
      </c>
      <c r="C6" s="34">
        <v>3239.0</v>
      </c>
      <c r="D6" s="34">
        <v>2847.0</v>
      </c>
      <c r="E6" s="2" t="s">
        <v>69</v>
      </c>
      <c r="F6" s="2" t="s">
        <v>88</v>
      </c>
      <c r="G6" s="34">
        <v>3239.0</v>
      </c>
      <c r="H6" s="2" t="s">
        <v>79</v>
      </c>
      <c r="I6" s="34">
        <f t="shared" si="1"/>
        <v>393</v>
      </c>
      <c r="J6" s="34">
        <v>3239.0</v>
      </c>
      <c r="K6" s="2" t="s">
        <v>79</v>
      </c>
      <c r="L6" s="34">
        <f t="shared" si="2"/>
        <v>393</v>
      </c>
      <c r="M6" s="2" t="s">
        <v>59</v>
      </c>
      <c r="N6" s="34">
        <v>4.0</v>
      </c>
      <c r="O6" s="34">
        <v>3239.0</v>
      </c>
      <c r="P6" s="34">
        <v>23.0</v>
      </c>
      <c r="Q6" s="2" t="s">
        <v>79</v>
      </c>
      <c r="R6" s="34">
        <f t="shared" si="3"/>
        <v>393</v>
      </c>
      <c r="S6" s="35">
        <v>0.464</v>
      </c>
      <c r="T6" s="34">
        <v>3239.0</v>
      </c>
      <c r="U6" s="34" t="s">
        <v>79</v>
      </c>
      <c r="V6" s="34">
        <f t="shared" si="4"/>
        <v>393</v>
      </c>
      <c r="W6" s="2" t="s">
        <v>89</v>
      </c>
      <c r="X6" s="2" t="s">
        <v>90</v>
      </c>
      <c r="Y6" s="34">
        <f t="shared" si="5"/>
        <v>3239</v>
      </c>
      <c r="Z6" s="34">
        <f t="shared" si="6"/>
        <v>3239</v>
      </c>
      <c r="AA6" s="34">
        <f t="shared" si="7"/>
        <v>3239</v>
      </c>
      <c r="AB6" s="42" t="s">
        <v>91</v>
      </c>
      <c r="AC6" s="34">
        <v>3239.0</v>
      </c>
      <c r="AD6" s="2" t="s">
        <v>63</v>
      </c>
      <c r="AE6" s="2" t="s">
        <v>74</v>
      </c>
      <c r="AF6" s="39" t="s">
        <v>92</v>
      </c>
      <c r="AG6" s="2"/>
      <c r="AH6" s="36">
        <v>1.0</v>
      </c>
      <c r="AI6" s="37">
        <v>0.0</v>
      </c>
      <c r="AJ6" s="2" t="str">
        <f t="shared" si="8"/>
        <v>[NKF,DNA Master,SEA_STARBOW_4,,100%,0]</v>
      </c>
      <c r="AK6" s="2" t="s">
        <v>67</v>
      </c>
      <c r="AL6" s="2"/>
      <c r="AM6" s="2"/>
      <c r="AN6" s="2"/>
      <c r="AO6" s="38"/>
      <c r="AP6" s="38"/>
      <c r="AQ6" s="2" t="str">
        <f t="shared" si="9"/>
        <v>[NKF, no hits above 90%,,,,0%,0%]</v>
      </c>
      <c r="AR6" s="2" t="s">
        <v>63</v>
      </c>
      <c r="AS6" s="2" t="s">
        <v>76</v>
      </c>
      <c r="AT6" s="34">
        <v>0.0</v>
      </c>
      <c r="AU6" s="2" t="s">
        <v>63</v>
      </c>
    </row>
    <row r="7">
      <c r="A7" s="32">
        <v>5.0</v>
      </c>
      <c r="B7" s="33" t="s">
        <v>55</v>
      </c>
      <c r="C7" s="34">
        <v>3698.0</v>
      </c>
      <c r="D7" s="34">
        <v>3351.0</v>
      </c>
      <c r="E7" s="2" t="s">
        <v>56</v>
      </c>
      <c r="F7" s="2" t="s">
        <v>93</v>
      </c>
      <c r="G7" s="34">
        <v>3698.0</v>
      </c>
      <c r="H7" s="2" t="s">
        <v>58</v>
      </c>
      <c r="I7" s="34">
        <f t="shared" si="1"/>
        <v>348</v>
      </c>
      <c r="J7" s="34">
        <v>3698.0</v>
      </c>
      <c r="K7" s="2" t="s">
        <v>58</v>
      </c>
      <c r="L7" s="34">
        <f t="shared" si="2"/>
        <v>348</v>
      </c>
      <c r="M7" s="2" t="s">
        <v>59</v>
      </c>
      <c r="N7" s="34">
        <v>5.0</v>
      </c>
      <c r="O7" s="34">
        <v>3698.0</v>
      </c>
      <c r="P7" s="34">
        <v>16.0</v>
      </c>
      <c r="Q7" s="2" t="s">
        <v>58</v>
      </c>
      <c r="R7" s="34">
        <f t="shared" si="3"/>
        <v>348</v>
      </c>
      <c r="S7" s="35">
        <v>0.456</v>
      </c>
      <c r="T7" s="34">
        <v>3698.0</v>
      </c>
      <c r="U7" s="34" t="s">
        <v>58</v>
      </c>
      <c r="V7" s="34">
        <f t="shared" si="4"/>
        <v>348</v>
      </c>
      <c r="W7" s="34" t="s">
        <v>94</v>
      </c>
      <c r="X7" s="34" t="s">
        <v>95</v>
      </c>
      <c r="Y7" s="34">
        <f t="shared" si="5"/>
        <v>3698</v>
      </c>
      <c r="Z7" s="34">
        <f t="shared" si="6"/>
        <v>3698</v>
      </c>
      <c r="AA7" s="34">
        <f t="shared" si="7"/>
        <v>3698</v>
      </c>
      <c r="AB7" s="2" t="s">
        <v>96</v>
      </c>
      <c r="AC7" s="34">
        <v>3698.0</v>
      </c>
      <c r="AD7" s="2" t="s">
        <v>63</v>
      </c>
      <c r="AE7" s="2" t="s">
        <v>74</v>
      </c>
      <c r="AF7" s="39" t="s">
        <v>97</v>
      </c>
      <c r="AG7" s="2"/>
      <c r="AH7" s="36">
        <v>1.0</v>
      </c>
      <c r="AI7" s="34">
        <v>0.0</v>
      </c>
      <c r="AJ7" s="2" t="str">
        <f t="shared" si="8"/>
        <v>[NKF,DNA Master,SEA_STARBOW_5,,100%,0]</v>
      </c>
      <c r="AK7" s="2" t="s">
        <v>67</v>
      </c>
      <c r="AL7" s="2"/>
      <c r="AM7" s="2"/>
      <c r="AN7" s="2"/>
      <c r="AO7" s="38"/>
      <c r="AP7" s="38"/>
      <c r="AQ7" s="2" t="str">
        <f t="shared" si="9"/>
        <v>[NKF, no hits above 90%,,,,0%,0%]</v>
      </c>
      <c r="AR7" s="2" t="s">
        <v>63</v>
      </c>
      <c r="AS7" s="2" t="s">
        <v>68</v>
      </c>
      <c r="AT7" s="34">
        <v>0.0</v>
      </c>
      <c r="AU7" s="2" t="s">
        <v>63</v>
      </c>
    </row>
    <row r="8">
      <c r="A8" s="32">
        <v>6.0</v>
      </c>
      <c r="B8" s="33" t="s">
        <v>55</v>
      </c>
      <c r="C8" s="34">
        <v>3902.0</v>
      </c>
      <c r="D8" s="34">
        <v>3741.0</v>
      </c>
      <c r="E8" s="2" t="s">
        <v>69</v>
      </c>
      <c r="F8" s="2" t="s">
        <v>98</v>
      </c>
      <c r="G8" s="34">
        <v>3902.0</v>
      </c>
      <c r="H8" s="2" t="s">
        <v>58</v>
      </c>
      <c r="I8" s="34">
        <f t="shared" si="1"/>
        <v>162</v>
      </c>
      <c r="J8" s="34">
        <v>3902.0</v>
      </c>
      <c r="K8" s="2" t="s">
        <v>58</v>
      </c>
      <c r="L8" s="34">
        <f t="shared" si="2"/>
        <v>162</v>
      </c>
      <c r="M8" s="2" t="s">
        <v>59</v>
      </c>
      <c r="N8" s="34">
        <v>6.0</v>
      </c>
      <c r="O8" s="34">
        <v>3902.0</v>
      </c>
      <c r="P8" s="34">
        <v>1.0</v>
      </c>
      <c r="Q8" s="2" t="s">
        <v>58</v>
      </c>
      <c r="R8" s="34">
        <f t="shared" si="3"/>
        <v>162</v>
      </c>
      <c r="S8" s="35">
        <v>1.0</v>
      </c>
      <c r="T8" s="34">
        <v>3902.0</v>
      </c>
      <c r="U8" s="34" t="s">
        <v>58</v>
      </c>
      <c r="V8" s="34">
        <f t="shared" si="4"/>
        <v>162</v>
      </c>
      <c r="W8" s="34" t="s">
        <v>99</v>
      </c>
      <c r="X8" s="34" t="s">
        <v>100</v>
      </c>
      <c r="Y8" s="34">
        <f t="shared" si="5"/>
        <v>3902</v>
      </c>
      <c r="Z8" s="34">
        <f t="shared" si="6"/>
        <v>3902</v>
      </c>
      <c r="AA8" s="34">
        <f t="shared" si="7"/>
        <v>3902</v>
      </c>
      <c r="AB8" s="2" t="s">
        <v>101</v>
      </c>
      <c r="AC8" s="34">
        <v>3902.0</v>
      </c>
      <c r="AD8" s="2" t="s">
        <v>63</v>
      </c>
      <c r="AE8" s="2" t="s">
        <v>64</v>
      </c>
      <c r="AF8" s="2" t="s">
        <v>102</v>
      </c>
      <c r="AG8" s="2" t="s">
        <v>103</v>
      </c>
      <c r="AH8" s="36">
        <v>1.0</v>
      </c>
      <c r="AI8" s="37">
        <v>4.0E-30</v>
      </c>
      <c r="AJ8" s="2" t="str">
        <f t="shared" si="8"/>
        <v>[NKF,NCBI,Streptomyces phage Karimac ,YP_00984017.9,100%,4E-30]</v>
      </c>
      <c r="AK8" s="2" t="s">
        <v>104</v>
      </c>
      <c r="AL8" s="2"/>
      <c r="AM8" s="2"/>
      <c r="AN8" s="43"/>
      <c r="AO8" s="38"/>
      <c r="AP8" s="38"/>
      <c r="AQ8" s="2" t="str">
        <f t="shared" si="9"/>
        <v>[NKF. no hit above 90%,,,,0%,0%]</v>
      </c>
      <c r="AR8" s="2" t="s">
        <v>63</v>
      </c>
      <c r="AS8" s="2" t="s">
        <v>76</v>
      </c>
      <c r="AT8" s="34">
        <v>0.0</v>
      </c>
      <c r="AU8" s="2" t="s">
        <v>63</v>
      </c>
    </row>
    <row r="9">
      <c r="A9" s="32">
        <v>7.0</v>
      </c>
      <c r="B9" s="33" t="s">
        <v>55</v>
      </c>
      <c r="C9" s="34">
        <v>4424.0</v>
      </c>
      <c r="D9" s="34">
        <v>3912.0</v>
      </c>
      <c r="E9" s="2" t="s">
        <v>69</v>
      </c>
      <c r="F9" s="2" t="s">
        <v>105</v>
      </c>
      <c r="G9" s="34">
        <v>4424.0</v>
      </c>
      <c r="H9" s="2" t="s">
        <v>58</v>
      </c>
      <c r="I9" s="34">
        <f t="shared" si="1"/>
        <v>513</v>
      </c>
      <c r="J9" s="34">
        <v>4424.0</v>
      </c>
      <c r="K9" s="2" t="s">
        <v>58</v>
      </c>
      <c r="L9" s="34">
        <f t="shared" si="2"/>
        <v>513</v>
      </c>
      <c r="M9" s="2" t="s">
        <v>59</v>
      </c>
      <c r="N9" s="34">
        <v>7.0</v>
      </c>
      <c r="O9" s="34">
        <v>4424.0</v>
      </c>
      <c r="P9" s="34">
        <v>6.0</v>
      </c>
      <c r="Q9" s="2" t="s">
        <v>58</v>
      </c>
      <c r="R9" s="34">
        <f t="shared" si="3"/>
        <v>513</v>
      </c>
      <c r="S9" s="35">
        <v>0.492</v>
      </c>
      <c r="T9" s="34">
        <v>4424.0</v>
      </c>
      <c r="U9" s="34" t="s">
        <v>58</v>
      </c>
      <c r="V9" s="34">
        <f t="shared" si="4"/>
        <v>513</v>
      </c>
      <c r="W9" s="34" t="s">
        <v>106</v>
      </c>
      <c r="X9" s="34" t="s">
        <v>107</v>
      </c>
      <c r="Y9" s="34">
        <f t="shared" si="5"/>
        <v>4424</v>
      </c>
      <c r="Z9" s="34">
        <f t="shared" si="6"/>
        <v>4424</v>
      </c>
      <c r="AA9" s="34">
        <f t="shared" si="7"/>
        <v>4424</v>
      </c>
      <c r="AB9" s="2" t="s">
        <v>108</v>
      </c>
      <c r="AC9" s="34">
        <v>4424.0</v>
      </c>
      <c r="AD9" s="2" t="s">
        <v>109</v>
      </c>
      <c r="AE9" s="2" t="s">
        <v>74</v>
      </c>
      <c r="AF9" s="2" t="s">
        <v>110</v>
      </c>
      <c r="AG9" s="2"/>
      <c r="AH9" s="41">
        <v>0.9941</v>
      </c>
      <c r="AI9" s="44">
        <v>0.0</v>
      </c>
      <c r="AJ9" s="2" t="str">
        <f t="shared" si="8"/>
        <v>[Lsr2-like DNA bridging protein,DNA Master,Starbow,,99.41%,0]</v>
      </c>
      <c r="AK9" s="2" t="s">
        <v>111</v>
      </c>
      <c r="AL9" s="2" t="s">
        <v>85</v>
      </c>
      <c r="AM9" s="2" t="s">
        <v>86</v>
      </c>
      <c r="AN9" s="45" t="s">
        <v>112</v>
      </c>
      <c r="AO9" s="41">
        <v>0.4561</v>
      </c>
      <c r="AP9" s="46">
        <v>0.9963</v>
      </c>
      <c r="AQ9" s="2" t="str">
        <f t="shared" si="9"/>
        <v>[Lsr2,Pfam,N/A,PF11774.12,45.61%,99.63%]</v>
      </c>
      <c r="AR9" s="2" t="s">
        <v>63</v>
      </c>
      <c r="AS9" s="2" t="s">
        <v>76</v>
      </c>
      <c r="AT9" s="34">
        <v>0.0</v>
      </c>
      <c r="AU9" s="2" t="s">
        <v>109</v>
      </c>
    </row>
    <row r="10">
      <c r="A10" s="32">
        <v>8.0</v>
      </c>
      <c r="B10" s="33" t="s">
        <v>55</v>
      </c>
      <c r="C10" s="34">
        <v>5262.0</v>
      </c>
      <c r="D10" s="34">
        <v>4540.0</v>
      </c>
      <c r="E10" s="2" t="s">
        <v>113</v>
      </c>
      <c r="F10" s="2" t="s">
        <v>114</v>
      </c>
      <c r="G10" s="34">
        <v>5262.0</v>
      </c>
      <c r="H10" s="2" t="s">
        <v>58</v>
      </c>
      <c r="I10" s="34">
        <f t="shared" si="1"/>
        <v>723</v>
      </c>
      <c r="J10" s="34">
        <v>5262.0</v>
      </c>
      <c r="K10" s="2" t="s">
        <v>58</v>
      </c>
      <c r="L10" s="34">
        <f t="shared" si="2"/>
        <v>723</v>
      </c>
      <c r="M10" s="2" t="s">
        <v>59</v>
      </c>
      <c r="N10" s="34">
        <v>8.0</v>
      </c>
      <c r="O10" s="34">
        <v>5262.0</v>
      </c>
      <c r="P10" s="34">
        <v>22.0</v>
      </c>
      <c r="Q10" s="2" t="s">
        <v>58</v>
      </c>
      <c r="R10" s="34">
        <f t="shared" si="3"/>
        <v>723</v>
      </c>
      <c r="S10" s="35">
        <v>0.343</v>
      </c>
      <c r="T10" s="34">
        <v>4602.0</v>
      </c>
      <c r="U10" s="34" t="s">
        <v>79</v>
      </c>
      <c r="V10" s="34">
        <v>63.0</v>
      </c>
      <c r="W10" s="34" t="s">
        <v>115</v>
      </c>
      <c r="X10" s="34" t="s">
        <v>116</v>
      </c>
      <c r="Y10" s="34">
        <f t="shared" si="5"/>
        <v>5262</v>
      </c>
      <c r="Z10" s="34">
        <f t="shared" si="6"/>
        <v>5262</v>
      </c>
      <c r="AA10" s="34">
        <f t="shared" si="7"/>
        <v>5262</v>
      </c>
      <c r="AB10" s="2" t="s">
        <v>117</v>
      </c>
      <c r="AC10" s="34">
        <v>5262.0</v>
      </c>
      <c r="AD10" s="2" t="s">
        <v>63</v>
      </c>
      <c r="AE10" s="2" t="s">
        <v>74</v>
      </c>
      <c r="AF10" s="39" t="s">
        <v>118</v>
      </c>
      <c r="AG10" s="2"/>
      <c r="AH10" s="36">
        <v>1.0</v>
      </c>
      <c r="AI10" s="47">
        <v>0.0</v>
      </c>
      <c r="AJ10" s="2" t="str">
        <f t="shared" si="8"/>
        <v>[NKF,DNA Master,SEA_STARBOW_8,,100%,0]</v>
      </c>
      <c r="AK10" s="2" t="s">
        <v>63</v>
      </c>
      <c r="AL10" s="2" t="s">
        <v>85</v>
      </c>
      <c r="AM10" s="48" t="s">
        <v>86</v>
      </c>
      <c r="AN10" s="2" t="s">
        <v>119</v>
      </c>
      <c r="AO10" s="41">
        <v>0.6266</v>
      </c>
      <c r="AP10" s="41">
        <v>0.9995</v>
      </c>
      <c r="AQ10" s="2" t="str">
        <f t="shared" si="9"/>
        <v>[NKF,Pfam,N/A,PF17338.6,62.66%,99.95%]</v>
      </c>
      <c r="AR10" s="2" t="s">
        <v>63</v>
      </c>
      <c r="AS10" s="2" t="s">
        <v>76</v>
      </c>
      <c r="AT10" s="34">
        <v>0.0</v>
      </c>
      <c r="AU10" s="2" t="s">
        <v>63</v>
      </c>
    </row>
    <row r="11">
      <c r="A11" s="32">
        <v>9.0</v>
      </c>
      <c r="B11" s="33" t="s">
        <v>55</v>
      </c>
      <c r="C11" s="34">
        <v>5530.0</v>
      </c>
      <c r="D11" s="34">
        <v>5366.0</v>
      </c>
      <c r="E11" s="2" t="s">
        <v>56</v>
      </c>
      <c r="F11" s="2" t="s">
        <v>120</v>
      </c>
      <c r="G11" s="34">
        <v>5530.0</v>
      </c>
      <c r="H11" s="2" t="s">
        <v>58</v>
      </c>
      <c r="I11" s="34">
        <f t="shared" si="1"/>
        <v>165</v>
      </c>
      <c r="J11" s="34">
        <v>5530.0</v>
      </c>
      <c r="K11" s="2" t="s">
        <v>58</v>
      </c>
      <c r="L11" s="34">
        <f t="shared" si="2"/>
        <v>165</v>
      </c>
      <c r="M11" s="2" t="s">
        <v>59</v>
      </c>
      <c r="N11" s="34">
        <v>9.0</v>
      </c>
      <c r="O11" s="34">
        <v>5530.0</v>
      </c>
      <c r="P11" s="34">
        <v>1.0</v>
      </c>
      <c r="Q11" s="2" t="s">
        <v>58</v>
      </c>
      <c r="R11" s="34">
        <f t="shared" si="3"/>
        <v>165</v>
      </c>
      <c r="S11" s="35">
        <v>1.0</v>
      </c>
      <c r="T11" s="34">
        <v>5530.0</v>
      </c>
      <c r="U11" s="34" t="s">
        <v>58</v>
      </c>
      <c r="V11" s="34">
        <v>165.0</v>
      </c>
      <c r="W11" s="34" t="s">
        <v>121</v>
      </c>
      <c r="X11" s="34" t="s">
        <v>122</v>
      </c>
      <c r="Y11" s="34">
        <f t="shared" si="5"/>
        <v>5530</v>
      </c>
      <c r="Z11" s="34">
        <f t="shared" si="6"/>
        <v>5530</v>
      </c>
      <c r="AA11" s="34">
        <f t="shared" si="7"/>
        <v>5530</v>
      </c>
      <c r="AB11" s="2" t="s">
        <v>123</v>
      </c>
      <c r="AC11" s="34">
        <v>5530.0</v>
      </c>
      <c r="AD11" s="2" t="s">
        <v>63</v>
      </c>
      <c r="AE11" s="2" t="s">
        <v>64</v>
      </c>
      <c r="AF11" s="2" t="s">
        <v>124</v>
      </c>
      <c r="AG11" s="49" t="s">
        <v>125</v>
      </c>
      <c r="AH11" s="36">
        <v>1.0</v>
      </c>
      <c r="AI11" s="47">
        <v>3.0E-27</v>
      </c>
      <c r="AJ11" s="2" t="str">
        <f t="shared" si="8"/>
        <v>[NKF,NCBI,StarPlatinum_8,YP_009839446.1,100%,3E-27]</v>
      </c>
      <c r="AK11" s="2" t="s">
        <v>67</v>
      </c>
      <c r="AL11" s="2"/>
      <c r="AM11" s="2"/>
      <c r="AN11" s="2"/>
      <c r="AO11" s="38"/>
      <c r="AP11" s="38"/>
      <c r="AQ11" s="2" t="str">
        <f t="shared" si="9"/>
        <v>[NKF, no hits above 90%,,,,0%,0%]</v>
      </c>
      <c r="AR11" s="2" t="s">
        <v>63</v>
      </c>
      <c r="AS11" s="2" t="s">
        <v>76</v>
      </c>
      <c r="AT11" s="34">
        <v>0.0</v>
      </c>
      <c r="AU11" s="2" t="s">
        <v>63</v>
      </c>
    </row>
    <row r="12">
      <c r="A12" s="32">
        <v>10.0</v>
      </c>
      <c r="B12" s="33" t="s">
        <v>55</v>
      </c>
      <c r="C12" s="34">
        <v>5726.0</v>
      </c>
      <c r="D12" s="34">
        <v>5586.0</v>
      </c>
      <c r="E12" s="2" t="s">
        <v>113</v>
      </c>
      <c r="F12" s="2" t="s">
        <v>126</v>
      </c>
      <c r="G12" s="34">
        <v>5726.0</v>
      </c>
      <c r="H12" s="2" t="s">
        <v>58</v>
      </c>
      <c r="I12" s="34">
        <f t="shared" si="1"/>
        <v>141</v>
      </c>
      <c r="J12" s="34">
        <v>5735.0</v>
      </c>
      <c r="K12" s="2" t="s">
        <v>58</v>
      </c>
      <c r="L12" s="34">
        <f t="shared" si="2"/>
        <v>150</v>
      </c>
      <c r="M12" s="2" t="s">
        <v>127</v>
      </c>
      <c r="N12" s="34">
        <v>10.0</v>
      </c>
      <c r="O12" s="34">
        <v>5726.0</v>
      </c>
      <c r="P12" s="34">
        <v>5.0</v>
      </c>
      <c r="Q12" s="2" t="s">
        <v>58</v>
      </c>
      <c r="R12" s="34">
        <f t="shared" si="3"/>
        <v>141</v>
      </c>
      <c r="S12" s="35">
        <v>1.0</v>
      </c>
      <c r="T12" s="34">
        <v>5726.0</v>
      </c>
      <c r="U12" s="34" t="s">
        <v>58</v>
      </c>
      <c r="V12" s="34">
        <v>141.0</v>
      </c>
      <c r="W12" s="34" t="s">
        <v>128</v>
      </c>
      <c r="X12" s="34" t="s">
        <v>129</v>
      </c>
      <c r="Y12" s="34">
        <f t="shared" si="5"/>
        <v>5726</v>
      </c>
      <c r="Z12" s="34">
        <f t="shared" si="6"/>
        <v>5735</v>
      </c>
      <c r="AA12" s="34">
        <f t="shared" si="7"/>
        <v>5726</v>
      </c>
      <c r="AB12" s="2" t="s">
        <v>130</v>
      </c>
      <c r="AC12" s="34">
        <v>5726.0</v>
      </c>
      <c r="AD12" s="2" t="s">
        <v>63</v>
      </c>
      <c r="AE12" s="2" t="s">
        <v>131</v>
      </c>
      <c r="AF12" s="39" t="s">
        <v>132</v>
      </c>
      <c r="AG12" s="2"/>
      <c r="AH12" s="36">
        <v>1.0</v>
      </c>
      <c r="AI12" s="37">
        <v>6.3E-24</v>
      </c>
      <c r="AJ12" s="2" t="str">
        <f t="shared" si="8"/>
        <v>[NKF,DNAMaster,SEA_STARBOW_10,,100%,6.3E-24]</v>
      </c>
      <c r="AK12" s="2" t="s">
        <v>67</v>
      </c>
      <c r="AL12" s="2"/>
      <c r="AM12" s="2"/>
      <c r="AN12" s="2"/>
      <c r="AO12" s="38"/>
      <c r="AP12" s="38"/>
      <c r="AQ12" s="2" t="str">
        <f t="shared" si="9"/>
        <v>[NKF, no hits above 90%,,,,0%,0%]</v>
      </c>
      <c r="AR12" s="2" t="s">
        <v>63</v>
      </c>
      <c r="AS12" s="2" t="s">
        <v>76</v>
      </c>
      <c r="AT12" s="34">
        <v>0.0</v>
      </c>
      <c r="AU12" s="2" t="s">
        <v>63</v>
      </c>
    </row>
    <row r="13">
      <c r="A13" s="32">
        <v>11.0</v>
      </c>
      <c r="B13" s="33" t="s">
        <v>55</v>
      </c>
      <c r="C13" s="34">
        <v>6362.0</v>
      </c>
      <c r="D13" s="34">
        <v>5859.0</v>
      </c>
      <c r="E13" s="2" t="s">
        <v>56</v>
      </c>
      <c r="F13" s="2" t="s">
        <v>133</v>
      </c>
      <c r="G13" s="34">
        <v>6362.0</v>
      </c>
      <c r="H13" s="2" t="s">
        <v>58</v>
      </c>
      <c r="I13" s="34">
        <f t="shared" si="1"/>
        <v>504</v>
      </c>
      <c r="J13" s="34">
        <v>6362.0</v>
      </c>
      <c r="K13" s="2" t="s">
        <v>58</v>
      </c>
      <c r="L13" s="34">
        <f t="shared" si="2"/>
        <v>504</v>
      </c>
      <c r="M13" s="2" t="s">
        <v>59</v>
      </c>
      <c r="N13" s="34">
        <v>11.0</v>
      </c>
      <c r="O13" s="34">
        <v>6362.0</v>
      </c>
      <c r="P13" s="34">
        <v>4.0</v>
      </c>
      <c r="Q13" s="2" t="s">
        <v>58</v>
      </c>
      <c r="R13" s="34">
        <f t="shared" si="3"/>
        <v>504</v>
      </c>
      <c r="S13" s="35">
        <v>0.892</v>
      </c>
      <c r="T13" s="34">
        <v>6362.0</v>
      </c>
      <c r="U13" s="34" t="s">
        <v>58</v>
      </c>
      <c r="V13" s="34">
        <f t="shared" ref="V13:V39" si="10">IF(ISBLANK(T13),"N/A", IF(T13&gt;$D13, ABS(T13-$D13+1),ABS(T13-$D13-1)))</f>
        <v>504</v>
      </c>
      <c r="W13" s="34" t="s">
        <v>134</v>
      </c>
      <c r="X13" s="34" t="s">
        <v>135</v>
      </c>
      <c r="Y13" s="34">
        <f t="shared" si="5"/>
        <v>6362</v>
      </c>
      <c r="Z13" s="34">
        <f t="shared" si="6"/>
        <v>6362</v>
      </c>
      <c r="AA13" s="34">
        <f t="shared" si="7"/>
        <v>6362</v>
      </c>
      <c r="AB13" s="2" t="s">
        <v>136</v>
      </c>
      <c r="AC13" s="34">
        <v>6362.0</v>
      </c>
      <c r="AD13" s="2" t="s">
        <v>63</v>
      </c>
      <c r="AE13" s="2" t="s">
        <v>131</v>
      </c>
      <c r="AF13" s="39" t="s">
        <v>137</v>
      </c>
      <c r="AG13" s="2"/>
      <c r="AH13" s="36">
        <v>1.0</v>
      </c>
      <c r="AI13" s="37">
        <v>0.0</v>
      </c>
      <c r="AJ13" s="2" t="str">
        <f t="shared" si="8"/>
        <v>[NKF,DNAMaster,SEA_ICHABODCRANE_10,,100%,0]</v>
      </c>
      <c r="AK13" s="2" t="s">
        <v>138</v>
      </c>
      <c r="AL13" s="2" t="s">
        <v>139</v>
      </c>
      <c r="AM13" s="2" t="s">
        <v>140</v>
      </c>
      <c r="AN13" s="2" t="s">
        <v>141</v>
      </c>
      <c r="AO13" s="41">
        <v>0.673</v>
      </c>
      <c r="AP13" s="41">
        <v>0.995</v>
      </c>
      <c r="AQ13" s="2" t="str">
        <f t="shared" si="9"/>
        <v>[39S ribosomal protein L12,PDB,Bos taurus,2FTC_F,67.3%,99.5%]</v>
      </c>
      <c r="AR13" s="2" t="s">
        <v>63</v>
      </c>
      <c r="AS13" s="2" t="s">
        <v>76</v>
      </c>
      <c r="AT13" s="34">
        <v>0.0</v>
      </c>
      <c r="AU13" s="2" t="s">
        <v>63</v>
      </c>
    </row>
    <row r="14">
      <c r="A14" s="32">
        <v>12.0</v>
      </c>
      <c r="B14" s="33" t="s">
        <v>55</v>
      </c>
      <c r="C14" s="34">
        <v>6681.0</v>
      </c>
      <c r="D14" s="34">
        <v>6493.0</v>
      </c>
      <c r="E14" s="2" t="s">
        <v>56</v>
      </c>
      <c r="F14" s="2" t="s">
        <v>142</v>
      </c>
      <c r="G14" s="34">
        <v>6681.0</v>
      </c>
      <c r="H14" s="2" t="s">
        <v>58</v>
      </c>
      <c r="I14" s="34">
        <f t="shared" si="1"/>
        <v>189</v>
      </c>
      <c r="J14" s="34">
        <v>6681.0</v>
      </c>
      <c r="K14" s="2" t="s">
        <v>58</v>
      </c>
      <c r="L14" s="34">
        <f t="shared" si="2"/>
        <v>189</v>
      </c>
      <c r="M14" s="2" t="s">
        <v>59</v>
      </c>
      <c r="N14" s="34">
        <v>12.0</v>
      </c>
      <c r="O14" s="34">
        <v>6681.0</v>
      </c>
      <c r="P14" s="34">
        <v>2.0</v>
      </c>
      <c r="Q14" s="2" t="s">
        <v>58</v>
      </c>
      <c r="R14" s="34">
        <f t="shared" si="3"/>
        <v>189</v>
      </c>
      <c r="S14" s="35">
        <v>0.947</v>
      </c>
      <c r="T14" s="34">
        <v>6516.0</v>
      </c>
      <c r="U14" s="34" t="s">
        <v>143</v>
      </c>
      <c r="V14" s="34">
        <f t="shared" si="10"/>
        <v>24</v>
      </c>
      <c r="W14" s="34" t="s">
        <v>144</v>
      </c>
      <c r="X14" s="34" t="s">
        <v>145</v>
      </c>
      <c r="Y14" s="34">
        <f t="shared" si="5"/>
        <v>6681</v>
      </c>
      <c r="Z14" s="34">
        <f t="shared" si="6"/>
        <v>6681</v>
      </c>
      <c r="AA14" s="34">
        <f t="shared" si="7"/>
        <v>6681</v>
      </c>
      <c r="AB14" s="2" t="s">
        <v>146</v>
      </c>
      <c r="AC14" s="34">
        <v>6681.0</v>
      </c>
      <c r="AD14" s="2" t="s">
        <v>63</v>
      </c>
      <c r="AE14" s="2" t="s">
        <v>64</v>
      </c>
      <c r="AF14" s="2" t="s">
        <v>147</v>
      </c>
      <c r="AG14" s="49" t="s">
        <v>148</v>
      </c>
      <c r="AH14" s="36">
        <v>1.0</v>
      </c>
      <c r="AI14" s="37">
        <v>1.0E-35</v>
      </c>
      <c r="AJ14" s="2" t="str">
        <f t="shared" si="8"/>
        <v>[NKF,NCBI,SEA_BATTUTA_12,QRI45702.1,100%,1E-35]</v>
      </c>
      <c r="AK14" s="2" t="s">
        <v>104</v>
      </c>
      <c r="AL14" s="2"/>
      <c r="AM14" s="2"/>
      <c r="AN14" s="2"/>
      <c r="AO14" s="38"/>
      <c r="AP14" s="50"/>
      <c r="AQ14" s="2" t="str">
        <f t="shared" si="9"/>
        <v>[NKF. no hit above 90%,,,,0%,0%]</v>
      </c>
      <c r="AR14" s="2" t="s">
        <v>63</v>
      </c>
      <c r="AS14" s="2" t="s">
        <v>76</v>
      </c>
      <c r="AT14" s="34">
        <v>0.0</v>
      </c>
      <c r="AU14" s="2" t="s">
        <v>63</v>
      </c>
    </row>
    <row r="15">
      <c r="A15" s="32">
        <v>13.0</v>
      </c>
      <c r="B15" s="33" t="s">
        <v>55</v>
      </c>
      <c r="C15" s="34">
        <v>7147.0</v>
      </c>
      <c r="D15" s="34">
        <v>6788.0</v>
      </c>
      <c r="E15" s="2" t="s">
        <v>113</v>
      </c>
      <c r="F15" s="2" t="s">
        <v>149</v>
      </c>
      <c r="G15" s="34">
        <v>7147.0</v>
      </c>
      <c r="H15" s="2" t="s">
        <v>79</v>
      </c>
      <c r="I15" s="34">
        <f t="shared" si="1"/>
        <v>360</v>
      </c>
      <c r="J15" s="34">
        <v>7141.0</v>
      </c>
      <c r="K15" s="2" t="s">
        <v>58</v>
      </c>
      <c r="L15" s="34">
        <f t="shared" si="2"/>
        <v>354</v>
      </c>
      <c r="M15" s="2" t="s">
        <v>127</v>
      </c>
      <c r="N15" s="34">
        <v>13.0</v>
      </c>
      <c r="O15" s="34">
        <v>7147.0</v>
      </c>
      <c r="P15" s="34">
        <v>18.0</v>
      </c>
      <c r="Q15" s="2" t="s">
        <v>79</v>
      </c>
      <c r="R15" s="34">
        <f t="shared" si="3"/>
        <v>360</v>
      </c>
      <c r="S15" s="41">
        <v>0.451</v>
      </c>
      <c r="T15" s="34">
        <v>7030.0</v>
      </c>
      <c r="U15" s="34" t="s">
        <v>58</v>
      </c>
      <c r="V15" s="34">
        <f t="shared" si="10"/>
        <v>243</v>
      </c>
      <c r="W15" s="34" t="s">
        <v>150</v>
      </c>
      <c r="X15" s="34" t="s">
        <v>151</v>
      </c>
      <c r="Y15" s="34">
        <f t="shared" si="5"/>
        <v>7147</v>
      </c>
      <c r="Z15" s="34">
        <f t="shared" si="6"/>
        <v>7141</v>
      </c>
      <c r="AA15" s="34">
        <f t="shared" si="7"/>
        <v>7147</v>
      </c>
      <c r="AB15" s="2" t="s">
        <v>152</v>
      </c>
      <c r="AC15" s="34">
        <v>7147.0</v>
      </c>
      <c r="AD15" s="2" t="s">
        <v>153</v>
      </c>
      <c r="AE15" s="2" t="s">
        <v>74</v>
      </c>
      <c r="AF15" s="39" t="s">
        <v>154</v>
      </c>
      <c r="AG15" s="2"/>
      <c r="AH15" s="36">
        <v>1.0</v>
      </c>
      <c r="AI15" s="34">
        <v>0.0</v>
      </c>
      <c r="AJ15" s="2" t="str">
        <f t="shared" si="8"/>
        <v>[ParB-like nuclease domain protein,DNA Master,Streptomyces phage Starbow,,100%,0]</v>
      </c>
      <c r="AK15" s="2" t="s">
        <v>155</v>
      </c>
      <c r="AL15" s="2" t="s">
        <v>139</v>
      </c>
      <c r="AM15" s="2" t="s">
        <v>86</v>
      </c>
      <c r="AN15" s="2" t="s">
        <v>156</v>
      </c>
      <c r="AO15" s="41">
        <v>0.6167</v>
      </c>
      <c r="AP15" s="41">
        <v>0.9922</v>
      </c>
      <c r="AQ15" s="2" t="str">
        <f t="shared" si="9"/>
        <v>[ParB domain protein nuclease,PDB,N/A,5K5D_A,61.67%,99.22%]</v>
      </c>
      <c r="AR15" s="2" t="s">
        <v>63</v>
      </c>
      <c r="AS15" s="2" t="s">
        <v>68</v>
      </c>
      <c r="AT15" s="34">
        <v>0.0</v>
      </c>
      <c r="AU15" s="2" t="s">
        <v>157</v>
      </c>
    </row>
    <row r="16">
      <c r="A16" s="32">
        <v>14.0</v>
      </c>
      <c r="B16" s="33" t="s">
        <v>55</v>
      </c>
      <c r="C16" s="34">
        <v>7411.0</v>
      </c>
      <c r="D16" s="34">
        <v>7268.0</v>
      </c>
      <c r="E16" s="2" t="s">
        <v>56</v>
      </c>
      <c r="F16" s="2" t="s">
        <v>158</v>
      </c>
      <c r="G16" s="2"/>
      <c r="H16" s="2"/>
      <c r="I16" s="34" t="str">
        <f t="shared" si="1"/>
        <v>N/A</v>
      </c>
      <c r="J16" s="34">
        <v>7411.0</v>
      </c>
      <c r="K16" s="2" t="s">
        <v>58</v>
      </c>
      <c r="L16" s="34">
        <f t="shared" si="2"/>
        <v>144</v>
      </c>
      <c r="M16" s="2" t="s">
        <v>59</v>
      </c>
      <c r="N16" s="34">
        <v>14.0</v>
      </c>
      <c r="O16" s="34">
        <v>7411.0</v>
      </c>
      <c r="P16" s="34">
        <v>6.0</v>
      </c>
      <c r="Q16" s="2" t="s">
        <v>58</v>
      </c>
      <c r="R16" s="34">
        <f t="shared" si="3"/>
        <v>144</v>
      </c>
      <c r="S16" s="35">
        <v>1.0</v>
      </c>
      <c r="T16" s="34">
        <v>7411.0</v>
      </c>
      <c r="U16" s="34" t="s">
        <v>58</v>
      </c>
      <c r="V16" s="34">
        <f t="shared" si="10"/>
        <v>144</v>
      </c>
      <c r="W16" s="34" t="s">
        <v>159</v>
      </c>
      <c r="X16" s="34" t="s">
        <v>160</v>
      </c>
      <c r="Y16" s="2" t="str">
        <f t="shared" si="5"/>
        <v/>
      </c>
      <c r="Z16" s="34">
        <f t="shared" si="6"/>
        <v>7411</v>
      </c>
      <c r="AA16" s="34">
        <f t="shared" si="7"/>
        <v>7411</v>
      </c>
      <c r="AB16" s="2" t="s">
        <v>161</v>
      </c>
      <c r="AC16" s="34">
        <v>7411.0</v>
      </c>
      <c r="AD16" s="2" t="s">
        <v>63</v>
      </c>
      <c r="AE16" s="2" t="s">
        <v>64</v>
      </c>
      <c r="AF16" s="2" t="s">
        <v>162</v>
      </c>
      <c r="AG16" s="49" t="s">
        <v>163</v>
      </c>
      <c r="AH16" s="36">
        <v>1.0</v>
      </c>
      <c r="AI16" s="37">
        <v>6.0E-21</v>
      </c>
      <c r="AJ16" s="2" t="str">
        <f t="shared" si="8"/>
        <v>[NKF,NCBI,SEA_BORDEAUX_14,QGH79787.1,100%,6E-21]</v>
      </c>
      <c r="AK16" s="2" t="s">
        <v>63</v>
      </c>
      <c r="AL16" s="2" t="s">
        <v>85</v>
      </c>
      <c r="AM16" s="2"/>
      <c r="AN16" s="51" t="s">
        <v>164</v>
      </c>
      <c r="AO16" s="41">
        <v>0.313</v>
      </c>
      <c r="AP16" s="41">
        <v>0.6948</v>
      </c>
      <c r="AQ16" s="2" t="str">
        <f t="shared" si="9"/>
        <v>[NKF,Pfam,,PF14358.10,31.3%,69.48%]</v>
      </c>
      <c r="AR16" s="2" t="s">
        <v>63</v>
      </c>
      <c r="AS16" s="2" t="s">
        <v>165</v>
      </c>
      <c r="AT16" s="34">
        <v>1.0</v>
      </c>
      <c r="AU16" s="2" t="s">
        <v>63</v>
      </c>
    </row>
    <row r="17">
      <c r="A17" s="32">
        <v>15.0</v>
      </c>
      <c r="B17" s="33" t="s">
        <v>55</v>
      </c>
      <c r="C17" s="34">
        <v>7541.0</v>
      </c>
      <c r="D17" s="34">
        <v>7419.0</v>
      </c>
      <c r="E17" s="2" t="s">
        <v>113</v>
      </c>
      <c r="F17" s="2" t="s">
        <v>166</v>
      </c>
      <c r="G17" s="34">
        <v>7541.0</v>
      </c>
      <c r="H17" s="2" t="s">
        <v>79</v>
      </c>
      <c r="I17" s="34">
        <f t="shared" si="1"/>
        <v>123</v>
      </c>
      <c r="J17" s="2"/>
      <c r="K17" s="2"/>
      <c r="L17" s="2" t="str">
        <f t="shared" si="2"/>
        <v>N/A</v>
      </c>
      <c r="M17" s="2" t="s">
        <v>167</v>
      </c>
      <c r="N17" s="34">
        <v>16.0</v>
      </c>
      <c r="O17" s="34">
        <v>7541.0</v>
      </c>
      <c r="P17" s="34">
        <v>1.0</v>
      </c>
      <c r="Q17" s="2" t="s">
        <v>79</v>
      </c>
      <c r="R17" s="34">
        <v>123.0</v>
      </c>
      <c r="S17" s="35">
        <v>1.0</v>
      </c>
      <c r="T17" s="34">
        <v>7439.0</v>
      </c>
      <c r="U17" s="34" t="s">
        <v>79</v>
      </c>
      <c r="V17" s="34">
        <f t="shared" si="10"/>
        <v>21</v>
      </c>
      <c r="W17" s="34" t="s">
        <v>168</v>
      </c>
      <c r="X17" s="34" t="s">
        <v>169</v>
      </c>
      <c r="Y17" s="34">
        <f t="shared" si="5"/>
        <v>7541</v>
      </c>
      <c r="Z17" s="2" t="str">
        <f t="shared" si="6"/>
        <v/>
      </c>
      <c r="AA17" s="34">
        <f t="shared" si="7"/>
        <v>7541</v>
      </c>
      <c r="AB17" s="2" t="s">
        <v>170</v>
      </c>
      <c r="AC17" s="34">
        <v>7541.0</v>
      </c>
      <c r="AD17" s="2" t="s">
        <v>63</v>
      </c>
      <c r="AE17" s="2" t="s">
        <v>171</v>
      </c>
      <c r="AF17" s="2" t="s">
        <v>172</v>
      </c>
      <c r="AG17" s="2"/>
      <c r="AH17" s="36">
        <v>1.0</v>
      </c>
      <c r="AI17" s="37">
        <v>9.0E-17</v>
      </c>
      <c r="AJ17" s="2" t="str">
        <f t="shared" si="8"/>
        <v>[NKF,PhagesDB,Wipeout_267,,100%,9E-17]</v>
      </c>
      <c r="AK17" s="2" t="s">
        <v>104</v>
      </c>
      <c r="AL17" s="2"/>
      <c r="AM17" s="2"/>
      <c r="AN17" s="2"/>
      <c r="AO17" s="38"/>
      <c r="AP17" s="38"/>
      <c r="AQ17" s="2" t="str">
        <f t="shared" si="9"/>
        <v>[NKF. no hit above 90%,,,,0%,0%]</v>
      </c>
      <c r="AR17" s="2" t="s">
        <v>63</v>
      </c>
      <c r="AS17" s="2" t="s">
        <v>173</v>
      </c>
      <c r="AT17" s="34">
        <v>1.0</v>
      </c>
      <c r="AU17" s="2" t="s">
        <v>63</v>
      </c>
    </row>
    <row r="18">
      <c r="A18" s="32">
        <v>16.0</v>
      </c>
      <c r="B18" s="33" t="s">
        <v>55</v>
      </c>
      <c r="C18" s="34">
        <v>7690.0</v>
      </c>
      <c r="D18" s="34">
        <v>7529.0</v>
      </c>
      <c r="E18" s="2" t="s">
        <v>56</v>
      </c>
      <c r="F18" s="2" t="s">
        <v>174</v>
      </c>
      <c r="G18" s="34">
        <v>7690.0</v>
      </c>
      <c r="H18" s="2" t="s">
        <v>58</v>
      </c>
      <c r="I18" s="34">
        <f t="shared" si="1"/>
        <v>162</v>
      </c>
      <c r="J18" s="34">
        <v>7690.0</v>
      </c>
      <c r="K18" s="2" t="s">
        <v>58</v>
      </c>
      <c r="L18" s="34">
        <v>162.0</v>
      </c>
      <c r="M18" s="2" t="s">
        <v>59</v>
      </c>
      <c r="N18" s="34">
        <v>17.0</v>
      </c>
      <c r="O18" s="34">
        <v>7690.0</v>
      </c>
      <c r="P18" s="34">
        <v>3.0</v>
      </c>
      <c r="Q18" s="2" t="s">
        <v>58</v>
      </c>
      <c r="R18" s="34">
        <f t="shared" ref="R18:R39" si="11">IF(ISBLANK(O18),"N/A", IF(O18&gt;$D18, ABS(O18-$D18+1),ABS(O18-$D18-1)))</f>
        <v>162</v>
      </c>
      <c r="S18" s="35">
        <v>1.0</v>
      </c>
      <c r="T18" s="34">
        <v>7690.0</v>
      </c>
      <c r="U18" s="34" t="s">
        <v>58</v>
      </c>
      <c r="V18" s="34">
        <f t="shared" si="10"/>
        <v>162</v>
      </c>
      <c r="W18" s="34" t="s">
        <v>175</v>
      </c>
      <c r="X18" s="34" t="s">
        <v>176</v>
      </c>
      <c r="Y18" s="34">
        <f t="shared" si="5"/>
        <v>7690</v>
      </c>
      <c r="Z18" s="34">
        <f t="shared" si="6"/>
        <v>7690</v>
      </c>
      <c r="AA18" s="34">
        <f t="shared" si="7"/>
        <v>7690</v>
      </c>
      <c r="AB18" s="2" t="s">
        <v>177</v>
      </c>
      <c r="AC18" s="34">
        <v>7690.0</v>
      </c>
      <c r="AD18" s="2" t="s">
        <v>63</v>
      </c>
      <c r="AE18" s="2" t="s">
        <v>64</v>
      </c>
      <c r="AF18" s="2" t="s">
        <v>178</v>
      </c>
      <c r="AG18" s="2" t="s">
        <v>179</v>
      </c>
      <c r="AH18" s="36">
        <v>1.0</v>
      </c>
      <c r="AI18" s="37">
        <v>4.0E-29</v>
      </c>
      <c r="AJ18" s="2" t="str">
        <f t="shared" si="8"/>
        <v>[NKF,NCBI,Sea Birchlyn 272,QDF17390.1,100%,4E-29]</v>
      </c>
      <c r="AK18" s="2" t="s">
        <v>104</v>
      </c>
      <c r="AL18" s="2"/>
      <c r="AM18" s="2"/>
      <c r="AN18" s="51"/>
      <c r="AO18" s="38"/>
      <c r="AP18" s="38"/>
      <c r="AQ18" s="2" t="str">
        <f t="shared" si="9"/>
        <v>[NKF. no hit above 90%,,,,0%,0%]</v>
      </c>
      <c r="AR18" s="2" t="s">
        <v>63</v>
      </c>
      <c r="AS18" s="2" t="s">
        <v>76</v>
      </c>
      <c r="AT18" s="34">
        <v>0.0</v>
      </c>
      <c r="AU18" s="2" t="s">
        <v>63</v>
      </c>
    </row>
    <row r="19">
      <c r="A19" s="32">
        <v>17.0</v>
      </c>
      <c r="B19" s="33" t="s">
        <v>55</v>
      </c>
      <c r="C19" s="34">
        <v>8143.0</v>
      </c>
      <c r="D19" s="34">
        <v>7805.0</v>
      </c>
      <c r="E19" s="2" t="s">
        <v>56</v>
      </c>
      <c r="F19" s="2" t="s">
        <v>180</v>
      </c>
      <c r="G19" s="34">
        <v>8143.0</v>
      </c>
      <c r="H19" s="2" t="s">
        <v>58</v>
      </c>
      <c r="I19" s="34">
        <f t="shared" si="1"/>
        <v>339</v>
      </c>
      <c r="J19" s="34">
        <v>8143.0</v>
      </c>
      <c r="K19" s="2" t="s">
        <v>58</v>
      </c>
      <c r="L19" s="34">
        <f t="shared" ref="L19:L39" si="12">IF(ISBLANK(J19),"N/A", IF(J19&gt;$D19, ABS(J19-$D19+1),ABS(J19-$D19-1)))</f>
        <v>339</v>
      </c>
      <c r="M19" s="2" t="s">
        <v>59</v>
      </c>
      <c r="N19" s="34">
        <v>18.0</v>
      </c>
      <c r="O19" s="34">
        <v>8143.0</v>
      </c>
      <c r="P19" s="34">
        <v>4.0</v>
      </c>
      <c r="Q19" s="2" t="s">
        <v>58</v>
      </c>
      <c r="R19" s="34">
        <f t="shared" si="11"/>
        <v>339</v>
      </c>
      <c r="S19" s="35">
        <v>1.0</v>
      </c>
      <c r="T19" s="34">
        <v>8143.0</v>
      </c>
      <c r="U19" s="34" t="s">
        <v>58</v>
      </c>
      <c r="V19" s="34">
        <f t="shared" si="10"/>
        <v>339</v>
      </c>
      <c r="W19" s="34" t="s">
        <v>181</v>
      </c>
      <c r="X19" s="34" t="s">
        <v>182</v>
      </c>
      <c r="Y19" s="34">
        <f t="shared" si="5"/>
        <v>8143</v>
      </c>
      <c r="Z19" s="34">
        <f t="shared" si="6"/>
        <v>8143</v>
      </c>
      <c r="AA19" s="34">
        <f t="shared" si="7"/>
        <v>8143</v>
      </c>
      <c r="AB19" s="2" t="s">
        <v>183</v>
      </c>
      <c r="AC19" s="34">
        <v>8143.0</v>
      </c>
      <c r="AD19" s="2" t="s">
        <v>63</v>
      </c>
      <c r="AE19" s="2" t="s">
        <v>131</v>
      </c>
      <c r="AF19" s="39" t="s">
        <v>184</v>
      </c>
      <c r="AG19" s="2"/>
      <c r="AH19" s="36">
        <v>1.0</v>
      </c>
      <c r="AI19" s="37">
        <v>0.0</v>
      </c>
      <c r="AJ19" s="2" t="str">
        <f t="shared" si="8"/>
        <v>[NKF,DNAMaster,SEA_STARBOW_16,,100%,0]</v>
      </c>
      <c r="AK19" s="2" t="s">
        <v>104</v>
      </c>
      <c r="AL19" s="2"/>
      <c r="AM19" s="2"/>
      <c r="AN19" s="2"/>
      <c r="AO19" s="38"/>
      <c r="AP19" s="38"/>
      <c r="AQ19" s="2" t="str">
        <f t="shared" si="9"/>
        <v>[NKF. no hit above 90%,,,,0%,0%]</v>
      </c>
      <c r="AR19" s="2" t="s">
        <v>63</v>
      </c>
      <c r="AS19" s="2" t="s">
        <v>76</v>
      </c>
      <c r="AT19" s="34">
        <v>0.0</v>
      </c>
      <c r="AU19" s="2" t="s">
        <v>63</v>
      </c>
    </row>
    <row r="20">
      <c r="A20" s="32">
        <v>18.0</v>
      </c>
      <c r="B20" s="33" t="s">
        <v>55</v>
      </c>
      <c r="C20" s="34">
        <v>8523.0</v>
      </c>
      <c r="D20" s="34">
        <v>8257.0</v>
      </c>
      <c r="E20" s="2" t="s">
        <v>69</v>
      </c>
      <c r="F20" s="2" t="s">
        <v>185</v>
      </c>
      <c r="G20" s="34">
        <v>8523.0</v>
      </c>
      <c r="H20" s="2" t="s">
        <v>58</v>
      </c>
      <c r="I20" s="34">
        <f t="shared" si="1"/>
        <v>267</v>
      </c>
      <c r="J20" s="34">
        <v>8523.0</v>
      </c>
      <c r="K20" s="2" t="s">
        <v>58</v>
      </c>
      <c r="L20" s="34">
        <f t="shared" si="12"/>
        <v>267</v>
      </c>
      <c r="M20" s="2" t="s">
        <v>59</v>
      </c>
      <c r="N20" s="34">
        <v>19.0</v>
      </c>
      <c r="O20" s="34">
        <v>8523.0</v>
      </c>
      <c r="P20" s="34">
        <v>1.0</v>
      </c>
      <c r="Q20" s="2" t="s">
        <v>58</v>
      </c>
      <c r="R20" s="34">
        <f t="shared" si="11"/>
        <v>267</v>
      </c>
      <c r="S20" s="35">
        <v>1.0</v>
      </c>
      <c r="T20" s="34">
        <v>8523.0</v>
      </c>
      <c r="U20" s="34" t="s">
        <v>58</v>
      </c>
      <c r="V20" s="34">
        <f t="shared" si="10"/>
        <v>267</v>
      </c>
      <c r="W20" s="34" t="s">
        <v>186</v>
      </c>
      <c r="X20" s="34" t="s">
        <v>187</v>
      </c>
      <c r="Y20" s="34">
        <f t="shared" si="5"/>
        <v>8523</v>
      </c>
      <c r="Z20" s="34">
        <f t="shared" si="6"/>
        <v>8523</v>
      </c>
      <c r="AA20" s="34">
        <f t="shared" si="7"/>
        <v>8523</v>
      </c>
      <c r="AB20" s="2" t="s">
        <v>188</v>
      </c>
      <c r="AC20" s="34">
        <v>8523.0</v>
      </c>
      <c r="AD20" s="2" t="s">
        <v>63</v>
      </c>
      <c r="AE20" s="2" t="s">
        <v>131</v>
      </c>
      <c r="AF20" s="39" t="s">
        <v>189</v>
      </c>
      <c r="AG20" s="2"/>
      <c r="AH20" s="36">
        <v>1.0</v>
      </c>
      <c r="AI20" s="37">
        <v>0.0</v>
      </c>
      <c r="AJ20" s="2" t="str">
        <f t="shared" si="8"/>
        <v>[NKF,DNAMaster,Sea_STARBOW_17,,100%,0]</v>
      </c>
      <c r="AK20" s="2" t="s">
        <v>104</v>
      </c>
      <c r="AL20" s="2"/>
      <c r="AM20" s="2"/>
      <c r="AN20" s="2"/>
      <c r="AO20" s="38"/>
      <c r="AP20" s="38"/>
      <c r="AQ20" s="2" t="str">
        <f t="shared" si="9"/>
        <v>[NKF. no hit above 90%,,,,0%,0%]</v>
      </c>
      <c r="AR20" s="2" t="s">
        <v>63</v>
      </c>
      <c r="AS20" s="2" t="s">
        <v>173</v>
      </c>
      <c r="AT20" s="34">
        <v>0.0</v>
      </c>
      <c r="AU20" s="2" t="s">
        <v>63</v>
      </c>
    </row>
    <row r="21">
      <c r="A21" s="32">
        <v>19.0</v>
      </c>
      <c r="B21" s="33" t="s">
        <v>55</v>
      </c>
      <c r="C21" s="34">
        <v>8836.0</v>
      </c>
      <c r="D21" s="34">
        <v>8558.0</v>
      </c>
      <c r="E21" s="2" t="s">
        <v>56</v>
      </c>
      <c r="F21" s="2" t="s">
        <v>190</v>
      </c>
      <c r="G21" s="2"/>
      <c r="H21" s="2"/>
      <c r="I21" s="34" t="str">
        <f t="shared" si="1"/>
        <v>N/A</v>
      </c>
      <c r="J21" s="34">
        <v>8836.0</v>
      </c>
      <c r="K21" s="2" t="s">
        <v>58</v>
      </c>
      <c r="L21" s="34">
        <f t="shared" si="12"/>
        <v>279</v>
      </c>
      <c r="M21" s="2" t="s">
        <v>191</v>
      </c>
      <c r="N21" s="34">
        <v>20.0</v>
      </c>
      <c r="O21" s="34">
        <v>8836.0</v>
      </c>
      <c r="P21" s="34">
        <v>5.0</v>
      </c>
      <c r="Q21" s="2" t="s">
        <v>58</v>
      </c>
      <c r="R21" s="34">
        <f t="shared" si="11"/>
        <v>279</v>
      </c>
      <c r="S21" s="35">
        <v>1.0</v>
      </c>
      <c r="T21" s="34">
        <v>8842.0</v>
      </c>
      <c r="U21" s="34" t="s">
        <v>58</v>
      </c>
      <c r="V21" s="34">
        <f t="shared" si="10"/>
        <v>285</v>
      </c>
      <c r="W21" s="34" t="s">
        <v>192</v>
      </c>
      <c r="X21" s="34" t="s">
        <v>193</v>
      </c>
      <c r="Y21" s="2" t="str">
        <f t="shared" si="5"/>
        <v/>
      </c>
      <c r="Z21" s="34">
        <f t="shared" si="6"/>
        <v>8836</v>
      </c>
      <c r="AA21" s="34">
        <f t="shared" si="7"/>
        <v>8836</v>
      </c>
      <c r="AB21" s="2" t="s">
        <v>194</v>
      </c>
      <c r="AC21" s="34">
        <v>8836.0</v>
      </c>
      <c r="AD21" s="2" t="s">
        <v>63</v>
      </c>
      <c r="AE21" s="2" t="s">
        <v>131</v>
      </c>
      <c r="AF21" s="39" t="s">
        <v>195</v>
      </c>
      <c r="AG21" s="2"/>
      <c r="AH21" s="36">
        <v>1.0</v>
      </c>
      <c r="AI21" s="37">
        <v>0.0</v>
      </c>
      <c r="AJ21" s="2" t="str">
        <f t="shared" si="8"/>
        <v>[NKF,DNAMaster,SEA_BIRCHLYN_15,,100%,0]</v>
      </c>
      <c r="AK21" s="2" t="s">
        <v>104</v>
      </c>
      <c r="AL21" s="2"/>
      <c r="AM21" s="2"/>
      <c r="AN21" s="2"/>
      <c r="AO21" s="38"/>
      <c r="AP21" s="38"/>
      <c r="AQ21" s="2" t="str">
        <f t="shared" si="9"/>
        <v>[NKF. no hit above 90%,,,,0%,0%]</v>
      </c>
      <c r="AR21" s="2" t="s">
        <v>63</v>
      </c>
      <c r="AS21" s="2" t="s">
        <v>76</v>
      </c>
      <c r="AT21" s="34">
        <v>0.0</v>
      </c>
      <c r="AU21" s="2" t="s">
        <v>63</v>
      </c>
    </row>
    <row r="22">
      <c r="A22" s="32">
        <v>20.0</v>
      </c>
      <c r="B22" s="33" t="s">
        <v>55</v>
      </c>
      <c r="C22" s="34">
        <v>9586.0</v>
      </c>
      <c r="D22" s="34">
        <v>8957.0</v>
      </c>
      <c r="E22" s="2" t="s">
        <v>56</v>
      </c>
      <c r="F22" s="2" t="s">
        <v>196</v>
      </c>
      <c r="G22" s="34">
        <v>9586.0</v>
      </c>
      <c r="H22" s="2" t="s">
        <v>58</v>
      </c>
      <c r="I22" s="34">
        <f t="shared" si="1"/>
        <v>630</v>
      </c>
      <c r="J22" s="34">
        <v>9586.0</v>
      </c>
      <c r="K22" s="2" t="s">
        <v>58</v>
      </c>
      <c r="L22" s="34">
        <f t="shared" si="12"/>
        <v>630</v>
      </c>
      <c r="M22" s="2" t="s">
        <v>59</v>
      </c>
      <c r="N22" s="34">
        <v>22.0</v>
      </c>
      <c r="O22" s="34">
        <v>9586.0</v>
      </c>
      <c r="P22" s="34">
        <v>7.0</v>
      </c>
      <c r="Q22" s="2" t="s">
        <v>58</v>
      </c>
      <c r="R22" s="34">
        <f t="shared" si="11"/>
        <v>630</v>
      </c>
      <c r="S22" s="35">
        <v>1.0</v>
      </c>
      <c r="T22" s="34">
        <v>9586.0</v>
      </c>
      <c r="U22" s="34" t="s">
        <v>58</v>
      </c>
      <c r="V22" s="34">
        <f t="shared" si="10"/>
        <v>630</v>
      </c>
      <c r="W22" s="34" t="s">
        <v>197</v>
      </c>
      <c r="X22" s="34" t="s">
        <v>198</v>
      </c>
      <c r="Y22" s="34">
        <f t="shared" si="5"/>
        <v>9586</v>
      </c>
      <c r="Z22" s="34">
        <f t="shared" si="6"/>
        <v>9586</v>
      </c>
      <c r="AA22" s="34">
        <f t="shared" si="7"/>
        <v>9586</v>
      </c>
      <c r="AB22" s="2" t="s">
        <v>199</v>
      </c>
      <c r="AC22" s="34">
        <v>9586.0</v>
      </c>
      <c r="AD22" s="2" t="s">
        <v>63</v>
      </c>
      <c r="AE22" s="2" t="s">
        <v>131</v>
      </c>
      <c r="AF22" s="2" t="s">
        <v>200</v>
      </c>
      <c r="AG22" s="2"/>
      <c r="AH22" s="36">
        <v>1.0</v>
      </c>
      <c r="AI22" s="37">
        <v>0.0</v>
      </c>
      <c r="AJ22" s="2" t="str">
        <f t="shared" si="8"/>
        <v>[NKF,DNAMaster,Karimac_19,,100%,0]</v>
      </c>
      <c r="AK22" s="2" t="s">
        <v>201</v>
      </c>
      <c r="AL22" s="2" t="s">
        <v>139</v>
      </c>
      <c r="AM22" s="2" t="s">
        <v>202</v>
      </c>
      <c r="AN22" s="2" t="s">
        <v>141</v>
      </c>
      <c r="AO22" s="41">
        <v>0.495</v>
      </c>
      <c r="AP22" s="41">
        <v>0.9882</v>
      </c>
      <c r="AQ22" s="2" t="str">
        <f t="shared" si="9"/>
        <v>[ribosomal protein L12,PDB,mammalian mitochondrial ribsosome,2FTC_F,49.5%,98.82%]</v>
      </c>
      <c r="AR22" s="2" t="s">
        <v>63</v>
      </c>
      <c r="AS22" s="2" t="s">
        <v>76</v>
      </c>
      <c r="AT22" s="34">
        <v>0.0</v>
      </c>
      <c r="AU22" s="2" t="s">
        <v>63</v>
      </c>
    </row>
    <row r="23">
      <c r="A23" s="32">
        <v>21.0</v>
      </c>
      <c r="B23" s="33" t="s">
        <v>55</v>
      </c>
      <c r="C23" s="34">
        <v>10029.0</v>
      </c>
      <c r="D23" s="34">
        <v>9733.0</v>
      </c>
      <c r="E23" s="2" t="s">
        <v>113</v>
      </c>
      <c r="F23" s="2" t="s">
        <v>203</v>
      </c>
      <c r="G23" s="34">
        <v>10029.0</v>
      </c>
      <c r="H23" s="2" t="s">
        <v>58</v>
      </c>
      <c r="I23" s="34">
        <f t="shared" si="1"/>
        <v>297</v>
      </c>
      <c r="J23" s="34">
        <v>10029.0</v>
      </c>
      <c r="K23" s="2" t="s">
        <v>58</v>
      </c>
      <c r="L23" s="34">
        <f t="shared" si="12"/>
        <v>297</v>
      </c>
      <c r="M23" s="2" t="s">
        <v>59</v>
      </c>
      <c r="N23" s="34">
        <v>23.0</v>
      </c>
      <c r="O23" s="34">
        <v>10029.0</v>
      </c>
      <c r="P23" s="34">
        <v>7.0</v>
      </c>
      <c r="Q23" s="2" t="s">
        <v>58</v>
      </c>
      <c r="R23" s="34">
        <f t="shared" si="11"/>
        <v>297</v>
      </c>
      <c r="S23" s="35">
        <v>0.441</v>
      </c>
      <c r="T23" s="34">
        <v>9912.0</v>
      </c>
      <c r="U23" s="34" t="s">
        <v>79</v>
      </c>
      <c r="V23" s="34">
        <f t="shared" si="10"/>
        <v>180</v>
      </c>
      <c r="W23" s="34" t="s">
        <v>204</v>
      </c>
      <c r="X23" s="34" t="s">
        <v>205</v>
      </c>
      <c r="Y23" s="34">
        <f t="shared" si="5"/>
        <v>10029</v>
      </c>
      <c r="Z23" s="34">
        <f t="shared" si="6"/>
        <v>10029</v>
      </c>
      <c r="AA23" s="34">
        <f t="shared" si="7"/>
        <v>10029</v>
      </c>
      <c r="AB23" s="2" t="s">
        <v>206</v>
      </c>
      <c r="AC23" s="34">
        <v>10029.0</v>
      </c>
      <c r="AD23" s="2" t="s">
        <v>63</v>
      </c>
      <c r="AE23" s="2" t="s">
        <v>74</v>
      </c>
      <c r="AF23" s="39" t="s">
        <v>207</v>
      </c>
      <c r="AG23" s="2"/>
      <c r="AH23" s="36">
        <v>1.0</v>
      </c>
      <c r="AI23" s="47">
        <v>0.0</v>
      </c>
      <c r="AJ23" s="2" t="str">
        <f t="shared" si="8"/>
        <v>[NKF,DNA Master,SEA_MINDFLAYER_271,,100%,0]</v>
      </c>
      <c r="AK23" s="2" t="s">
        <v>67</v>
      </c>
      <c r="AL23" s="2"/>
      <c r="AM23" s="2"/>
      <c r="AN23" s="2"/>
      <c r="AO23" s="38"/>
      <c r="AP23" s="38"/>
      <c r="AQ23" s="2" t="str">
        <f t="shared" si="9"/>
        <v>[NKF, no hits above 90%,,,,0%,0%]</v>
      </c>
      <c r="AR23" s="2" t="s">
        <v>63</v>
      </c>
      <c r="AS23" s="2" t="s">
        <v>76</v>
      </c>
      <c r="AT23" s="34">
        <v>0.0</v>
      </c>
      <c r="AU23" s="2" t="s">
        <v>63</v>
      </c>
    </row>
    <row r="24">
      <c r="A24" s="32">
        <v>22.0</v>
      </c>
      <c r="B24" s="33" t="s">
        <v>55</v>
      </c>
      <c r="C24" s="34">
        <v>10263.0</v>
      </c>
      <c r="D24" s="34">
        <v>10108.0</v>
      </c>
      <c r="E24" s="2" t="s">
        <v>113</v>
      </c>
      <c r="F24" s="2" t="s">
        <v>208</v>
      </c>
      <c r="G24" s="34">
        <v>10263.0</v>
      </c>
      <c r="H24" s="2" t="s">
        <v>58</v>
      </c>
      <c r="I24" s="34">
        <f t="shared" si="1"/>
        <v>156</v>
      </c>
      <c r="J24" s="34">
        <v>10263.0</v>
      </c>
      <c r="K24" s="2" t="s">
        <v>58</v>
      </c>
      <c r="L24" s="34">
        <f t="shared" si="12"/>
        <v>156</v>
      </c>
      <c r="M24" s="2" t="s">
        <v>59</v>
      </c>
      <c r="N24" s="34">
        <v>24.0</v>
      </c>
      <c r="O24" s="34">
        <v>10263.0</v>
      </c>
      <c r="P24" s="34">
        <v>14.0</v>
      </c>
      <c r="Q24" s="2" t="s">
        <v>58</v>
      </c>
      <c r="R24" s="34">
        <f t="shared" si="11"/>
        <v>156</v>
      </c>
      <c r="S24" s="35">
        <v>0.956</v>
      </c>
      <c r="T24" s="34">
        <v>10230.0</v>
      </c>
      <c r="U24" s="34" t="s">
        <v>58</v>
      </c>
      <c r="V24" s="34">
        <f t="shared" si="10"/>
        <v>123</v>
      </c>
      <c r="W24" s="34" t="s">
        <v>209</v>
      </c>
      <c r="X24" s="34" t="s">
        <v>210</v>
      </c>
      <c r="Y24" s="34">
        <f t="shared" si="5"/>
        <v>10263</v>
      </c>
      <c r="Z24" s="34">
        <f t="shared" si="6"/>
        <v>10263</v>
      </c>
      <c r="AA24" s="34">
        <f t="shared" si="7"/>
        <v>10263</v>
      </c>
      <c r="AB24" s="2" t="s">
        <v>211</v>
      </c>
      <c r="AC24" s="34">
        <v>10263.0</v>
      </c>
      <c r="AD24" s="2" t="s">
        <v>63</v>
      </c>
      <c r="AE24" s="2" t="s">
        <v>74</v>
      </c>
      <c r="AF24" s="39" t="s">
        <v>212</v>
      </c>
      <c r="AG24" s="2"/>
      <c r="AH24" s="36">
        <v>1.0</v>
      </c>
      <c r="AI24" s="37">
        <v>2.5E-28</v>
      </c>
      <c r="AJ24" s="2" t="str">
        <f t="shared" si="8"/>
        <v>[NKF,DNA Master,SEA_ICHABODCRANE_20,,100%,2.5E-28]</v>
      </c>
      <c r="AK24" s="2" t="s">
        <v>67</v>
      </c>
      <c r="AL24" s="2"/>
      <c r="AM24" s="2"/>
      <c r="AN24" s="2"/>
      <c r="AO24" s="38"/>
      <c r="AP24" s="38"/>
      <c r="AQ24" s="2" t="str">
        <f t="shared" si="9"/>
        <v>[NKF, no hits above 90%,,,,0%,0%]</v>
      </c>
      <c r="AR24" s="2" t="s">
        <v>63</v>
      </c>
      <c r="AS24" s="2" t="s">
        <v>68</v>
      </c>
      <c r="AT24" s="34">
        <v>0.0</v>
      </c>
      <c r="AU24" s="2" t="s">
        <v>63</v>
      </c>
    </row>
    <row r="25">
      <c r="A25" s="32">
        <v>23.0</v>
      </c>
      <c r="B25" s="33" t="s">
        <v>55</v>
      </c>
      <c r="C25" s="34">
        <v>10511.0</v>
      </c>
      <c r="D25" s="34">
        <v>10263.0</v>
      </c>
      <c r="E25" s="2" t="s">
        <v>56</v>
      </c>
      <c r="F25" s="2" t="s">
        <v>213</v>
      </c>
      <c r="G25" s="2"/>
      <c r="H25" s="2"/>
      <c r="I25" s="34" t="str">
        <f t="shared" si="1"/>
        <v>N/A</v>
      </c>
      <c r="J25" s="34">
        <v>10511.0</v>
      </c>
      <c r="K25" s="2" t="s">
        <v>58</v>
      </c>
      <c r="L25" s="34">
        <f t="shared" si="12"/>
        <v>249</v>
      </c>
      <c r="M25" s="2" t="s">
        <v>191</v>
      </c>
      <c r="N25" s="34">
        <v>26.0</v>
      </c>
      <c r="O25" s="34">
        <v>10511.0</v>
      </c>
      <c r="P25" s="34">
        <v>6.0</v>
      </c>
      <c r="Q25" s="2" t="s">
        <v>58</v>
      </c>
      <c r="R25" s="34">
        <f t="shared" si="11"/>
        <v>249</v>
      </c>
      <c r="S25" s="35">
        <v>0.885</v>
      </c>
      <c r="T25" s="34">
        <v>10415.0</v>
      </c>
      <c r="U25" s="34" t="s">
        <v>79</v>
      </c>
      <c r="V25" s="34">
        <f t="shared" si="10"/>
        <v>153</v>
      </c>
      <c r="W25" s="34" t="s">
        <v>214</v>
      </c>
      <c r="X25" s="34" t="s">
        <v>215</v>
      </c>
      <c r="Y25" s="2" t="str">
        <f t="shared" si="5"/>
        <v/>
      </c>
      <c r="Z25" s="34">
        <f t="shared" si="6"/>
        <v>10511</v>
      </c>
      <c r="AA25" s="34">
        <f t="shared" si="7"/>
        <v>10511</v>
      </c>
      <c r="AB25" s="2" t="s">
        <v>216</v>
      </c>
      <c r="AC25" s="34">
        <v>10511.0</v>
      </c>
      <c r="AD25" s="2" t="s">
        <v>63</v>
      </c>
      <c r="AE25" s="2" t="s">
        <v>74</v>
      </c>
      <c r="AF25" s="39" t="s">
        <v>217</v>
      </c>
      <c r="AG25" s="2"/>
      <c r="AH25" s="36">
        <v>1.0</v>
      </c>
      <c r="AI25" s="47">
        <v>0.0</v>
      </c>
      <c r="AJ25" s="2" t="str">
        <f t="shared" si="8"/>
        <v>[NKF,DNA Master,SEA_MINDFLAYER_21,,100%,0]</v>
      </c>
      <c r="AK25" s="2" t="s">
        <v>67</v>
      </c>
      <c r="AL25" s="2"/>
      <c r="AM25" s="2"/>
      <c r="AN25" s="2"/>
      <c r="AO25" s="38"/>
      <c r="AP25" s="38"/>
      <c r="AQ25" s="2" t="str">
        <f t="shared" si="9"/>
        <v>[NKF, no hits above 90%,,,,0%,0%]</v>
      </c>
      <c r="AR25" s="2" t="s">
        <v>63</v>
      </c>
      <c r="AS25" s="2" t="s">
        <v>76</v>
      </c>
      <c r="AT25" s="34">
        <v>0.0</v>
      </c>
      <c r="AU25" s="2" t="s">
        <v>63</v>
      </c>
    </row>
    <row r="26">
      <c r="A26" s="32">
        <v>24.0</v>
      </c>
      <c r="B26" s="33" t="s">
        <v>55</v>
      </c>
      <c r="C26" s="34">
        <v>10920.0</v>
      </c>
      <c r="D26" s="34">
        <v>10711.0</v>
      </c>
      <c r="E26" s="2" t="s">
        <v>56</v>
      </c>
      <c r="F26" s="2" t="s">
        <v>218</v>
      </c>
      <c r="G26" s="34">
        <v>10920.0</v>
      </c>
      <c r="H26" s="2" t="s">
        <v>143</v>
      </c>
      <c r="I26" s="34">
        <f t="shared" si="1"/>
        <v>210</v>
      </c>
      <c r="J26" s="34">
        <v>10920.0</v>
      </c>
      <c r="K26" s="2" t="s">
        <v>143</v>
      </c>
      <c r="L26" s="34">
        <f t="shared" si="12"/>
        <v>210</v>
      </c>
      <c r="M26" s="2" t="s">
        <v>59</v>
      </c>
      <c r="N26" s="34">
        <v>27.0</v>
      </c>
      <c r="O26" s="34">
        <v>10920.0</v>
      </c>
      <c r="P26" s="34">
        <v>11.0</v>
      </c>
      <c r="Q26" s="2" t="s">
        <v>143</v>
      </c>
      <c r="R26" s="34">
        <f t="shared" si="11"/>
        <v>210</v>
      </c>
      <c r="S26" s="35">
        <v>0.926</v>
      </c>
      <c r="T26" s="34">
        <v>11028.0</v>
      </c>
      <c r="U26" s="34" t="s">
        <v>143</v>
      </c>
      <c r="V26" s="34">
        <f t="shared" si="10"/>
        <v>318</v>
      </c>
      <c r="W26" s="34" t="s">
        <v>219</v>
      </c>
      <c r="X26" s="34" t="s">
        <v>220</v>
      </c>
      <c r="Y26" s="34">
        <f t="shared" si="5"/>
        <v>10920</v>
      </c>
      <c r="Z26" s="34">
        <f t="shared" si="6"/>
        <v>10920</v>
      </c>
      <c r="AA26" s="34">
        <f t="shared" si="7"/>
        <v>10920</v>
      </c>
      <c r="AB26" s="2" t="s">
        <v>221</v>
      </c>
      <c r="AC26" s="34">
        <v>10920.0</v>
      </c>
      <c r="AD26" s="2" t="s">
        <v>63</v>
      </c>
      <c r="AE26" s="2" t="s">
        <v>131</v>
      </c>
      <c r="AF26" s="2" t="s">
        <v>222</v>
      </c>
      <c r="AG26" s="2"/>
      <c r="AH26" s="41">
        <v>0.9855</v>
      </c>
      <c r="AI26" s="47">
        <v>7.0E-44</v>
      </c>
      <c r="AJ26" s="2" t="str">
        <f t="shared" si="8"/>
        <v>[NKF,DNAMaster,HWB79_23,,98.55%,7E-44]</v>
      </c>
      <c r="AK26" s="2" t="s">
        <v>63</v>
      </c>
      <c r="AL26" s="2" t="s">
        <v>85</v>
      </c>
      <c r="AM26" s="2" t="s">
        <v>223</v>
      </c>
      <c r="AN26" s="52" t="s">
        <v>224</v>
      </c>
      <c r="AO26" s="41">
        <v>0.714</v>
      </c>
      <c r="AP26" s="53">
        <v>0.9792</v>
      </c>
      <c r="AQ26" s="2" t="str">
        <f t="shared" si="9"/>
        <v>[NKF,Pfam,DUF1040,PF06288.17,71.4%,97.92%]</v>
      </c>
      <c r="AR26" s="2" t="s">
        <v>63</v>
      </c>
      <c r="AS26" s="2" t="s">
        <v>76</v>
      </c>
      <c r="AT26" s="34">
        <v>0.0</v>
      </c>
      <c r="AU26" s="2" t="s">
        <v>63</v>
      </c>
    </row>
    <row r="27">
      <c r="A27" s="32">
        <v>25.0</v>
      </c>
      <c r="B27" s="33" t="s">
        <v>55</v>
      </c>
      <c r="C27" s="34">
        <v>11116.0</v>
      </c>
      <c r="D27" s="34">
        <v>10940.0</v>
      </c>
      <c r="E27" s="2" t="s">
        <v>56</v>
      </c>
      <c r="F27" s="2" t="s">
        <v>225</v>
      </c>
      <c r="G27" s="34">
        <v>11116.0</v>
      </c>
      <c r="H27" s="2" t="s">
        <v>58</v>
      </c>
      <c r="I27" s="34">
        <f t="shared" si="1"/>
        <v>177</v>
      </c>
      <c r="J27" s="34">
        <v>11053.0</v>
      </c>
      <c r="K27" s="2" t="s">
        <v>58</v>
      </c>
      <c r="L27" s="34">
        <f t="shared" si="12"/>
        <v>114</v>
      </c>
      <c r="M27" s="2" t="s">
        <v>127</v>
      </c>
      <c r="N27" s="34">
        <v>28.0</v>
      </c>
      <c r="O27" s="34">
        <v>11116.0</v>
      </c>
      <c r="P27" s="34">
        <v>4.0</v>
      </c>
      <c r="Q27" s="2" t="s">
        <v>58</v>
      </c>
      <c r="R27" s="34">
        <f t="shared" si="11"/>
        <v>177</v>
      </c>
      <c r="S27" s="35">
        <v>1.0</v>
      </c>
      <c r="T27" s="34">
        <v>11077.0</v>
      </c>
      <c r="U27" s="34" t="s">
        <v>143</v>
      </c>
      <c r="V27" s="34">
        <f t="shared" si="10"/>
        <v>138</v>
      </c>
      <c r="W27" s="34" t="s">
        <v>226</v>
      </c>
      <c r="X27" s="34" t="s">
        <v>227</v>
      </c>
      <c r="Y27" s="34">
        <f t="shared" si="5"/>
        <v>11116</v>
      </c>
      <c r="Z27" s="34">
        <f t="shared" si="6"/>
        <v>11053</v>
      </c>
      <c r="AA27" s="34">
        <f t="shared" si="7"/>
        <v>11116</v>
      </c>
      <c r="AB27" s="2" t="s">
        <v>228</v>
      </c>
      <c r="AC27" s="34">
        <v>11116.0</v>
      </c>
      <c r="AD27" s="2" t="s">
        <v>63</v>
      </c>
      <c r="AE27" s="2" t="s">
        <v>64</v>
      </c>
      <c r="AF27" s="2" t="s">
        <v>229</v>
      </c>
      <c r="AG27" s="40" t="s">
        <v>230</v>
      </c>
      <c r="AH27" s="36">
        <v>1.0</v>
      </c>
      <c r="AI27" s="47">
        <v>2.0E-33</v>
      </c>
      <c r="AJ27" s="2" t="str">
        <f t="shared" si="8"/>
        <v>[NKF,NCBI,SEA_WIPEOUT_277,QGH74484.1,100%,2E-33]</v>
      </c>
      <c r="AK27" s="2" t="s">
        <v>67</v>
      </c>
      <c r="AL27" s="2"/>
      <c r="AM27" s="54"/>
      <c r="AN27" s="2"/>
      <c r="AO27" s="38"/>
      <c r="AP27" s="38"/>
      <c r="AQ27" s="2" t="str">
        <f t="shared" si="9"/>
        <v>[NKF, no hits above 90%,,,,0%,0%]</v>
      </c>
      <c r="AR27" s="2" t="s">
        <v>63</v>
      </c>
      <c r="AS27" s="2" t="s">
        <v>76</v>
      </c>
      <c r="AT27" s="34">
        <v>0.0</v>
      </c>
      <c r="AU27" s="2" t="s">
        <v>63</v>
      </c>
    </row>
    <row r="28">
      <c r="A28" s="32">
        <v>26.0</v>
      </c>
      <c r="B28" s="33" t="s">
        <v>55</v>
      </c>
      <c r="C28" s="34">
        <v>11579.0</v>
      </c>
      <c r="D28" s="34">
        <v>11376.0</v>
      </c>
      <c r="E28" s="2" t="s">
        <v>69</v>
      </c>
      <c r="F28" s="2" t="s">
        <v>231</v>
      </c>
      <c r="G28" s="2"/>
      <c r="H28" s="2"/>
      <c r="I28" s="34" t="str">
        <f t="shared" si="1"/>
        <v>N/A</v>
      </c>
      <c r="J28" s="34">
        <v>11579.0</v>
      </c>
      <c r="K28" s="2" t="s">
        <v>79</v>
      </c>
      <c r="L28" s="34">
        <f t="shared" si="12"/>
        <v>204</v>
      </c>
      <c r="M28" s="2" t="s">
        <v>59</v>
      </c>
      <c r="N28" s="2"/>
      <c r="O28" s="2"/>
      <c r="P28" s="2"/>
      <c r="Q28" s="2"/>
      <c r="R28" s="2" t="str">
        <f t="shared" si="11"/>
        <v>N/A</v>
      </c>
      <c r="S28" s="35">
        <v>1.0</v>
      </c>
      <c r="T28" s="34">
        <v>11423.0</v>
      </c>
      <c r="U28" s="34" t="s">
        <v>79</v>
      </c>
      <c r="V28" s="34">
        <f t="shared" si="10"/>
        <v>48</v>
      </c>
      <c r="W28" s="34" t="s">
        <v>232</v>
      </c>
      <c r="X28" s="34" t="s">
        <v>233</v>
      </c>
      <c r="Y28" s="2" t="str">
        <f t="shared" si="5"/>
        <v/>
      </c>
      <c r="Z28" s="34">
        <f t="shared" si="6"/>
        <v>11579</v>
      </c>
      <c r="AA28" s="2" t="str">
        <f t="shared" si="7"/>
        <v/>
      </c>
      <c r="AB28" s="2" t="s">
        <v>234</v>
      </c>
      <c r="AC28" s="34">
        <v>11579.0</v>
      </c>
      <c r="AD28" s="2" t="s">
        <v>63</v>
      </c>
      <c r="AE28" s="2" t="s">
        <v>131</v>
      </c>
      <c r="AF28" s="39" t="s">
        <v>235</v>
      </c>
      <c r="AG28" s="2"/>
      <c r="AH28" s="36">
        <v>1.0</v>
      </c>
      <c r="AI28" s="47">
        <v>2.5E-39</v>
      </c>
      <c r="AJ28" s="2" t="str">
        <f t="shared" si="8"/>
        <v>[NKF,DNAMaster,SEA_BIRCHLYN_23,,100%,2.5E-39]</v>
      </c>
      <c r="AK28" s="2" t="s">
        <v>67</v>
      </c>
      <c r="AL28" s="2"/>
      <c r="AM28" s="2"/>
      <c r="AN28" s="2"/>
      <c r="AO28" s="38"/>
      <c r="AP28" s="38"/>
      <c r="AQ28" s="2" t="str">
        <f t="shared" si="9"/>
        <v>[NKF, no hits above 90%,,,,0%,0%]</v>
      </c>
      <c r="AR28" s="2" t="s">
        <v>63</v>
      </c>
      <c r="AS28" s="2" t="s">
        <v>76</v>
      </c>
      <c r="AT28" s="34">
        <v>0.0</v>
      </c>
      <c r="AU28" s="2" t="s">
        <v>63</v>
      </c>
    </row>
    <row r="29">
      <c r="A29" s="55">
        <v>27.0</v>
      </c>
      <c r="B29" s="56" t="s">
        <v>236</v>
      </c>
      <c r="C29" s="34">
        <v>11939.0</v>
      </c>
      <c r="D29" s="34">
        <v>12400.0</v>
      </c>
      <c r="E29" s="2" t="s">
        <v>56</v>
      </c>
      <c r="F29" s="2" t="s">
        <v>237</v>
      </c>
      <c r="G29" s="34">
        <v>12149.0</v>
      </c>
      <c r="H29" s="2" t="s">
        <v>58</v>
      </c>
      <c r="I29" s="34">
        <f t="shared" si="1"/>
        <v>252</v>
      </c>
      <c r="J29" s="34">
        <v>11939.0</v>
      </c>
      <c r="K29" s="2" t="s">
        <v>58</v>
      </c>
      <c r="L29" s="34">
        <f t="shared" si="12"/>
        <v>462</v>
      </c>
      <c r="M29" s="2" t="s">
        <v>127</v>
      </c>
      <c r="N29" s="34">
        <v>31.0</v>
      </c>
      <c r="O29" s="34">
        <v>12149.0</v>
      </c>
      <c r="P29" s="34">
        <v>11.0</v>
      </c>
      <c r="Q29" s="2" t="s">
        <v>58</v>
      </c>
      <c r="R29" s="34">
        <f t="shared" si="11"/>
        <v>252</v>
      </c>
      <c r="S29" s="35">
        <v>1.0</v>
      </c>
      <c r="T29" s="34">
        <v>12272.0</v>
      </c>
      <c r="U29" s="34" t="s">
        <v>79</v>
      </c>
      <c r="V29" s="34">
        <f t="shared" si="10"/>
        <v>129</v>
      </c>
      <c r="W29" s="2" t="s">
        <v>238</v>
      </c>
      <c r="X29" s="34" t="s">
        <v>239</v>
      </c>
      <c r="Y29" s="34">
        <f t="shared" si="5"/>
        <v>12149</v>
      </c>
      <c r="Z29" s="34">
        <f t="shared" si="6"/>
        <v>11939</v>
      </c>
      <c r="AA29" s="34">
        <f t="shared" si="7"/>
        <v>12149</v>
      </c>
      <c r="AB29" s="2" t="s">
        <v>240</v>
      </c>
      <c r="AC29" s="34">
        <v>11939.0</v>
      </c>
      <c r="AD29" s="57" t="s">
        <v>241</v>
      </c>
      <c r="AE29" s="2" t="s">
        <v>139</v>
      </c>
      <c r="AF29" s="2" t="s">
        <v>242</v>
      </c>
      <c r="AG29" s="2"/>
      <c r="AH29" s="36">
        <v>1.0</v>
      </c>
      <c r="AI29" s="37">
        <v>2.0E-46</v>
      </c>
      <c r="AJ29" s="2" t="str">
        <f t="shared" si="8"/>
        <v>[HNH Endonuclease,PDB,Wipeout_26,,100%,2E-46]</v>
      </c>
      <c r="AK29" s="2" t="s">
        <v>243</v>
      </c>
      <c r="AL29" s="2" t="s">
        <v>139</v>
      </c>
      <c r="AM29" s="54"/>
      <c r="AN29" s="2" t="s">
        <v>244</v>
      </c>
      <c r="AO29" s="41">
        <v>0.506</v>
      </c>
      <c r="AP29" s="58">
        <v>0.9805</v>
      </c>
      <c r="AQ29" s="2" t="str">
        <f t="shared" si="9"/>
        <v>[CRISPR-associated endonuclease Cas9; Inhibitor, Complex, VIRAL PROTEIN,PDB,,7ENH_A,50.6%,98.05%]</v>
      </c>
      <c r="AR29" s="2" t="s">
        <v>63</v>
      </c>
      <c r="AS29" s="2" t="s">
        <v>76</v>
      </c>
      <c r="AT29" s="34">
        <v>0.0</v>
      </c>
      <c r="AU29" s="2" t="s">
        <v>63</v>
      </c>
    </row>
    <row r="30">
      <c r="A30" s="32">
        <v>28.0</v>
      </c>
      <c r="B30" s="33" t="s">
        <v>55</v>
      </c>
      <c r="C30" s="34">
        <v>12880.0</v>
      </c>
      <c r="D30" s="34">
        <v>12653.0</v>
      </c>
      <c r="E30" s="2" t="s">
        <v>113</v>
      </c>
      <c r="F30" s="2" t="s">
        <v>166</v>
      </c>
      <c r="G30" s="34">
        <v>12880.0</v>
      </c>
      <c r="H30" s="2" t="s">
        <v>58</v>
      </c>
      <c r="I30" s="34">
        <f t="shared" si="1"/>
        <v>228</v>
      </c>
      <c r="J30" s="2"/>
      <c r="K30" s="2"/>
      <c r="L30" s="2" t="str">
        <f t="shared" si="12"/>
        <v>N/A</v>
      </c>
      <c r="M30" s="2" t="s">
        <v>167</v>
      </c>
      <c r="N30" s="34">
        <v>32.0</v>
      </c>
      <c r="O30" s="34">
        <v>12880.0</v>
      </c>
      <c r="P30" s="34">
        <v>7.0</v>
      </c>
      <c r="Q30" s="2" t="s">
        <v>58</v>
      </c>
      <c r="R30" s="34">
        <f t="shared" si="11"/>
        <v>228</v>
      </c>
      <c r="S30" s="41">
        <v>0.889</v>
      </c>
      <c r="T30" s="34">
        <v>12934.0</v>
      </c>
      <c r="U30" s="34" t="s">
        <v>143</v>
      </c>
      <c r="V30" s="34">
        <f t="shared" si="10"/>
        <v>282</v>
      </c>
      <c r="W30" s="34" t="s">
        <v>245</v>
      </c>
      <c r="X30" s="34" t="s">
        <v>246</v>
      </c>
      <c r="Y30" s="34">
        <f t="shared" si="5"/>
        <v>12880</v>
      </c>
      <c r="Z30" s="2" t="str">
        <f t="shared" si="6"/>
        <v/>
      </c>
      <c r="AA30" s="34">
        <f t="shared" si="7"/>
        <v>12880</v>
      </c>
      <c r="AB30" s="2" t="s">
        <v>247</v>
      </c>
      <c r="AC30" s="34">
        <v>12880.0</v>
      </c>
      <c r="AD30" s="2" t="s">
        <v>63</v>
      </c>
      <c r="AE30" s="2" t="s">
        <v>74</v>
      </c>
      <c r="AF30" s="39" t="s">
        <v>248</v>
      </c>
      <c r="AG30" s="2"/>
      <c r="AH30" s="36">
        <v>1.0</v>
      </c>
      <c r="AI30" s="34">
        <v>0.0</v>
      </c>
      <c r="AJ30" s="2" t="str">
        <f t="shared" si="8"/>
        <v>[NKF,DNA Master,SEA_BIRCHLYN_25,,100%,0]</v>
      </c>
      <c r="AK30" s="2" t="s">
        <v>67</v>
      </c>
      <c r="AL30" s="59"/>
      <c r="AM30" s="60"/>
      <c r="AN30" s="2"/>
      <c r="AO30" s="38"/>
      <c r="AP30" s="38"/>
      <c r="AQ30" s="2" t="str">
        <f t="shared" si="9"/>
        <v>[NKF, no hits above 90%,,,,0%,0%]</v>
      </c>
      <c r="AR30" s="2" t="s">
        <v>63</v>
      </c>
      <c r="AS30" s="2" t="s">
        <v>68</v>
      </c>
      <c r="AT30" s="34">
        <v>0.0</v>
      </c>
      <c r="AU30" s="2" t="s">
        <v>63</v>
      </c>
    </row>
    <row r="31">
      <c r="A31" s="32">
        <v>29.0</v>
      </c>
      <c r="B31" s="33" t="s">
        <v>55</v>
      </c>
      <c r="C31" s="34">
        <v>13103.0</v>
      </c>
      <c r="D31" s="34">
        <v>12864.0</v>
      </c>
      <c r="E31" s="2" t="s">
        <v>56</v>
      </c>
      <c r="F31" s="2" t="s">
        <v>249</v>
      </c>
      <c r="G31" s="34">
        <v>13103.0</v>
      </c>
      <c r="H31" s="2" t="s">
        <v>58</v>
      </c>
      <c r="I31" s="34">
        <f t="shared" si="1"/>
        <v>240</v>
      </c>
      <c r="J31" s="34">
        <v>13103.0</v>
      </c>
      <c r="K31" s="2" t="s">
        <v>58</v>
      </c>
      <c r="L31" s="34">
        <f t="shared" si="12"/>
        <v>240</v>
      </c>
      <c r="M31" s="2" t="s">
        <v>59</v>
      </c>
      <c r="N31" s="34">
        <v>33.0</v>
      </c>
      <c r="O31" s="34">
        <v>13103.0</v>
      </c>
      <c r="P31" s="34">
        <v>11.0</v>
      </c>
      <c r="Q31" s="2" t="s">
        <v>58</v>
      </c>
      <c r="R31" s="34">
        <f t="shared" si="11"/>
        <v>240</v>
      </c>
      <c r="S31" s="41">
        <v>0.293</v>
      </c>
      <c r="T31" s="34">
        <v>13103.0</v>
      </c>
      <c r="U31" s="34" t="s">
        <v>58</v>
      </c>
      <c r="V31" s="34">
        <f t="shared" si="10"/>
        <v>240</v>
      </c>
      <c r="W31" s="34" t="s">
        <v>250</v>
      </c>
      <c r="X31" s="34" t="s">
        <v>251</v>
      </c>
      <c r="Y31" s="34">
        <f t="shared" si="5"/>
        <v>13103</v>
      </c>
      <c r="Z31" s="34">
        <f t="shared" si="6"/>
        <v>13103</v>
      </c>
      <c r="AA31" s="34">
        <f t="shared" si="7"/>
        <v>13103</v>
      </c>
      <c r="AB31" s="2" t="s">
        <v>252</v>
      </c>
      <c r="AC31" s="34">
        <v>13103.0</v>
      </c>
      <c r="AD31" s="2" t="s">
        <v>63</v>
      </c>
      <c r="AE31" s="2" t="s">
        <v>74</v>
      </c>
      <c r="AF31" s="39" t="s">
        <v>253</v>
      </c>
      <c r="AG31" s="2"/>
      <c r="AH31" s="36">
        <v>1.0</v>
      </c>
      <c r="AI31" s="34">
        <v>0.0</v>
      </c>
      <c r="AJ31" s="2" t="str">
        <f t="shared" si="8"/>
        <v>[NKF,DNA Master,SEA_BIRCHLYN_26,,100%,0]</v>
      </c>
      <c r="AK31" s="2" t="s">
        <v>67</v>
      </c>
      <c r="AL31" s="2"/>
      <c r="AM31" s="2"/>
      <c r="AN31" s="2"/>
      <c r="AO31" s="38"/>
      <c r="AP31" s="38"/>
      <c r="AQ31" s="2" t="str">
        <f t="shared" si="9"/>
        <v>[NKF, no hits above 90%,,,,0%,0%]</v>
      </c>
      <c r="AR31" s="2" t="s">
        <v>63</v>
      </c>
      <c r="AS31" s="2" t="s">
        <v>68</v>
      </c>
      <c r="AT31" s="34">
        <v>0.0</v>
      </c>
      <c r="AU31" s="2" t="s">
        <v>63</v>
      </c>
    </row>
    <row r="32">
      <c r="A32" s="32">
        <v>30.0</v>
      </c>
      <c r="B32" s="33" t="s">
        <v>55</v>
      </c>
      <c r="C32" s="34">
        <v>13812.0</v>
      </c>
      <c r="D32" s="34">
        <v>13093.0</v>
      </c>
      <c r="E32" s="2" t="s">
        <v>56</v>
      </c>
      <c r="F32" s="2" t="s">
        <v>254</v>
      </c>
      <c r="G32" s="34">
        <v>13812.0</v>
      </c>
      <c r="H32" s="2" t="s">
        <v>58</v>
      </c>
      <c r="I32" s="34">
        <f t="shared" si="1"/>
        <v>720</v>
      </c>
      <c r="J32" s="34">
        <v>13812.0</v>
      </c>
      <c r="K32" s="2" t="s">
        <v>58</v>
      </c>
      <c r="L32" s="34">
        <f t="shared" si="12"/>
        <v>720</v>
      </c>
      <c r="M32" s="2" t="s">
        <v>59</v>
      </c>
      <c r="N32" s="34">
        <v>34.0</v>
      </c>
      <c r="O32" s="34">
        <v>13812.0</v>
      </c>
      <c r="P32" s="34">
        <v>64.0</v>
      </c>
      <c r="Q32" s="2" t="s">
        <v>143</v>
      </c>
      <c r="R32" s="34">
        <f t="shared" si="11"/>
        <v>720</v>
      </c>
      <c r="S32" s="35">
        <v>0.14</v>
      </c>
      <c r="T32" s="34">
        <v>13857.0</v>
      </c>
      <c r="U32" s="34" t="s">
        <v>143</v>
      </c>
      <c r="V32" s="34">
        <f t="shared" si="10"/>
        <v>765</v>
      </c>
      <c r="W32" s="34" t="s">
        <v>255</v>
      </c>
      <c r="X32" s="34" t="s">
        <v>256</v>
      </c>
      <c r="Y32" s="34">
        <v>13812.0</v>
      </c>
      <c r="Z32" s="34">
        <v>13812.0</v>
      </c>
      <c r="AA32" s="34">
        <v>13812.0</v>
      </c>
      <c r="AB32" s="2" t="s">
        <v>257</v>
      </c>
      <c r="AC32" s="34">
        <v>13812.0</v>
      </c>
      <c r="AD32" s="2" t="s">
        <v>258</v>
      </c>
      <c r="AE32" s="2" t="s">
        <v>131</v>
      </c>
      <c r="AF32" s="39" t="s">
        <v>154</v>
      </c>
      <c r="AG32" s="2"/>
      <c r="AH32" s="41">
        <v>0.9958</v>
      </c>
      <c r="AI32" s="37">
        <v>0.0</v>
      </c>
      <c r="AJ32" s="2" t="str">
        <f t="shared" si="8"/>
        <v>[ThyX-like thymidylate synthase,DNAMaster,Streptomyces phage Starbow,,99.58%,0]</v>
      </c>
      <c r="AK32" s="2" t="s">
        <v>104</v>
      </c>
      <c r="AL32" s="2"/>
      <c r="AM32" s="2"/>
      <c r="AN32" s="2"/>
      <c r="AO32" s="38"/>
      <c r="AP32" s="38"/>
      <c r="AQ32" s="2" t="str">
        <f t="shared" si="9"/>
        <v>[NKF. no hit above 90%,,,,0%,0%]</v>
      </c>
      <c r="AR32" s="2" t="s">
        <v>63</v>
      </c>
      <c r="AS32" s="2" t="s">
        <v>76</v>
      </c>
      <c r="AT32" s="34">
        <v>0.0</v>
      </c>
      <c r="AU32" s="2" t="s">
        <v>259</v>
      </c>
    </row>
    <row r="33">
      <c r="A33" s="32">
        <v>31.0</v>
      </c>
      <c r="B33" s="33" t="s">
        <v>55</v>
      </c>
      <c r="C33" s="34">
        <v>14062.0</v>
      </c>
      <c r="D33" s="34">
        <v>13799.0</v>
      </c>
      <c r="E33" s="2" t="s">
        <v>56</v>
      </c>
      <c r="F33" s="2" t="s">
        <v>260</v>
      </c>
      <c r="G33" s="34">
        <v>14062.0</v>
      </c>
      <c r="H33" s="2" t="s">
        <v>58</v>
      </c>
      <c r="I33" s="34">
        <f t="shared" si="1"/>
        <v>264</v>
      </c>
      <c r="J33" s="34">
        <v>14065.0</v>
      </c>
      <c r="K33" s="2" t="s">
        <v>79</v>
      </c>
      <c r="L33" s="34">
        <f t="shared" si="12"/>
        <v>267</v>
      </c>
      <c r="M33" s="2" t="s">
        <v>127</v>
      </c>
      <c r="N33" s="34">
        <v>35.0</v>
      </c>
      <c r="O33" s="34">
        <v>14062.0</v>
      </c>
      <c r="P33" s="34">
        <v>18.0</v>
      </c>
      <c r="Q33" s="2" t="s">
        <v>79</v>
      </c>
      <c r="R33" s="34">
        <f t="shared" si="11"/>
        <v>264</v>
      </c>
      <c r="S33" s="41">
        <v>0.764</v>
      </c>
      <c r="T33" s="34">
        <v>14065.0</v>
      </c>
      <c r="U33" s="34" t="s">
        <v>79</v>
      </c>
      <c r="V33" s="34">
        <f t="shared" si="10"/>
        <v>267</v>
      </c>
      <c r="W33" s="34" t="s">
        <v>261</v>
      </c>
      <c r="X33" s="34" t="s">
        <v>262</v>
      </c>
      <c r="Y33" s="34">
        <v>14062.0</v>
      </c>
      <c r="Z33" s="34">
        <v>14065.0</v>
      </c>
      <c r="AA33" s="34">
        <v>14062.0</v>
      </c>
      <c r="AB33" s="2" t="s">
        <v>263</v>
      </c>
      <c r="AC33" s="34">
        <v>14062.0</v>
      </c>
      <c r="AD33" s="2" t="s">
        <v>63</v>
      </c>
      <c r="AE33" s="2" t="s">
        <v>131</v>
      </c>
      <c r="AF33" s="39" t="s">
        <v>264</v>
      </c>
      <c r="AG33" s="2"/>
      <c r="AH33" s="36">
        <v>1.0</v>
      </c>
      <c r="AI33" s="37">
        <v>0.0</v>
      </c>
      <c r="AJ33" s="2" t="str">
        <f t="shared" si="8"/>
        <v>[NKF,DNAMaster,SEA_STARBOW_29,,100%,0]</v>
      </c>
      <c r="AK33" s="2" t="s">
        <v>104</v>
      </c>
      <c r="AL33" s="2"/>
      <c r="AM33" s="2"/>
      <c r="AN33" s="2"/>
      <c r="AO33" s="38"/>
      <c r="AP33" s="38"/>
      <c r="AQ33" s="2" t="str">
        <f t="shared" si="9"/>
        <v>[NKF. no hit above 90%,,,,0%,0%]</v>
      </c>
      <c r="AR33" s="2" t="s">
        <v>63</v>
      </c>
      <c r="AS33" s="2" t="s">
        <v>76</v>
      </c>
      <c r="AT33" s="34">
        <v>0.0</v>
      </c>
      <c r="AU33" s="2" t="s">
        <v>63</v>
      </c>
    </row>
    <row r="34">
      <c r="A34" s="32">
        <v>32.0</v>
      </c>
      <c r="B34" s="33" t="s">
        <v>55</v>
      </c>
      <c r="C34" s="34">
        <v>14232.0</v>
      </c>
      <c r="D34" s="34">
        <v>14062.0</v>
      </c>
      <c r="E34" s="2" t="s">
        <v>56</v>
      </c>
      <c r="F34" s="2" t="s">
        <v>265</v>
      </c>
      <c r="G34" s="34">
        <v>14232.0</v>
      </c>
      <c r="H34" s="2" t="s">
        <v>58</v>
      </c>
      <c r="I34" s="34">
        <f t="shared" si="1"/>
        <v>171</v>
      </c>
      <c r="J34" s="34">
        <v>14232.0</v>
      </c>
      <c r="K34" s="2" t="s">
        <v>58</v>
      </c>
      <c r="L34" s="34">
        <f t="shared" si="12"/>
        <v>171</v>
      </c>
      <c r="M34" s="2" t="s">
        <v>59</v>
      </c>
      <c r="N34" s="34">
        <v>36.0</v>
      </c>
      <c r="O34" s="34">
        <v>14232.0</v>
      </c>
      <c r="P34" s="34">
        <v>3.0</v>
      </c>
      <c r="Q34" s="2" t="s">
        <v>58</v>
      </c>
      <c r="R34" s="34">
        <f t="shared" si="11"/>
        <v>171</v>
      </c>
      <c r="S34" s="35">
        <v>0.763</v>
      </c>
      <c r="T34" s="34">
        <v>14163.0</v>
      </c>
      <c r="U34" s="34" t="s">
        <v>58</v>
      </c>
      <c r="V34" s="34">
        <f t="shared" si="10"/>
        <v>102</v>
      </c>
      <c r="W34" s="34" t="s">
        <v>266</v>
      </c>
      <c r="X34" s="2" t="s">
        <v>267</v>
      </c>
      <c r="Y34" s="34">
        <v>14232.0</v>
      </c>
      <c r="Z34" s="34">
        <v>14232.0</v>
      </c>
      <c r="AA34" s="34">
        <v>14232.0</v>
      </c>
      <c r="AB34" s="2" t="s">
        <v>268</v>
      </c>
      <c r="AC34" s="34">
        <v>14232.0</v>
      </c>
      <c r="AD34" s="2" t="s">
        <v>63</v>
      </c>
      <c r="AE34" s="2" t="s">
        <v>74</v>
      </c>
      <c r="AF34" s="39" t="s">
        <v>269</v>
      </c>
      <c r="AG34" s="2"/>
      <c r="AH34" s="36">
        <v>1.0</v>
      </c>
      <c r="AI34" s="37">
        <v>1.9E-29</v>
      </c>
      <c r="AJ34" s="2" t="str">
        <f t="shared" si="8"/>
        <v>[NKF,DNA Master,SEA_STARBOW_30,,100%,1.9E-29]</v>
      </c>
      <c r="AK34" s="2" t="s">
        <v>270</v>
      </c>
      <c r="AL34" s="2" t="s">
        <v>139</v>
      </c>
      <c r="AM34" s="2"/>
      <c r="AN34" s="2" t="s">
        <v>271</v>
      </c>
      <c r="AO34" s="41">
        <v>0.807</v>
      </c>
      <c r="AP34" s="41">
        <v>0.9593</v>
      </c>
      <c r="AQ34" s="2" t="str">
        <f t="shared" si="9"/>
        <v>[endocytosis,PDB,,5VNY_A,80.7%,95.93%]</v>
      </c>
      <c r="AR34" s="2" t="s">
        <v>63</v>
      </c>
      <c r="AS34" s="2" t="s">
        <v>76</v>
      </c>
      <c r="AT34" s="34">
        <v>0.0</v>
      </c>
      <c r="AU34" s="2" t="s">
        <v>63</v>
      </c>
    </row>
    <row r="35">
      <c r="A35" s="32">
        <v>33.0</v>
      </c>
      <c r="B35" s="33" t="s">
        <v>55</v>
      </c>
      <c r="C35" s="34">
        <v>14386.0</v>
      </c>
      <c r="D35" s="34">
        <v>14225.0</v>
      </c>
      <c r="E35" s="2" t="s">
        <v>56</v>
      </c>
      <c r="F35" s="2" t="s">
        <v>272</v>
      </c>
      <c r="G35" s="34">
        <v>14386.0</v>
      </c>
      <c r="H35" s="2" t="s">
        <v>58</v>
      </c>
      <c r="I35" s="34">
        <f t="shared" si="1"/>
        <v>162</v>
      </c>
      <c r="J35" s="34">
        <v>14386.0</v>
      </c>
      <c r="K35" s="2" t="s">
        <v>58</v>
      </c>
      <c r="L35" s="34">
        <f t="shared" si="12"/>
        <v>162</v>
      </c>
      <c r="M35" s="2" t="s">
        <v>59</v>
      </c>
      <c r="N35" s="34">
        <v>37.0</v>
      </c>
      <c r="O35" s="34">
        <v>14386.0</v>
      </c>
      <c r="P35" s="34">
        <v>3.0</v>
      </c>
      <c r="Q35" s="2" t="s">
        <v>58</v>
      </c>
      <c r="R35" s="34">
        <f t="shared" si="11"/>
        <v>162</v>
      </c>
      <c r="S35" s="35">
        <v>0.963</v>
      </c>
      <c r="T35" s="34">
        <v>14386.0</v>
      </c>
      <c r="U35" s="34" t="s">
        <v>58</v>
      </c>
      <c r="V35" s="34">
        <f t="shared" si="10"/>
        <v>162</v>
      </c>
      <c r="W35" s="34" t="s">
        <v>273</v>
      </c>
      <c r="X35" s="2" t="s">
        <v>274</v>
      </c>
      <c r="Y35" s="34">
        <v>14386.0</v>
      </c>
      <c r="Z35" s="34">
        <v>14386.0</v>
      </c>
      <c r="AA35" s="34">
        <v>14386.0</v>
      </c>
      <c r="AB35" s="2" t="s">
        <v>275</v>
      </c>
      <c r="AC35" s="34">
        <v>14386.0</v>
      </c>
      <c r="AD35" s="2" t="s">
        <v>63</v>
      </c>
      <c r="AE35" s="2" t="s">
        <v>74</v>
      </c>
      <c r="AF35" s="39" t="s">
        <v>276</v>
      </c>
      <c r="AG35" s="2"/>
      <c r="AH35" s="36">
        <v>1.0</v>
      </c>
      <c r="AI35" s="37">
        <v>8.0E-30</v>
      </c>
      <c r="AJ35" s="2" t="str">
        <f t="shared" si="8"/>
        <v>[NKF,DNA Master,SEA_STARBOW_31,,100%,8E-30]</v>
      </c>
      <c r="AK35" s="2" t="s">
        <v>104</v>
      </c>
      <c r="AL35" s="2"/>
      <c r="AM35" s="2"/>
      <c r="AN35" s="2"/>
      <c r="AO35" s="38"/>
      <c r="AP35" s="38"/>
      <c r="AQ35" s="2" t="str">
        <f t="shared" si="9"/>
        <v>[NKF. no hit above 90%,,,,0%,0%]</v>
      </c>
      <c r="AR35" s="2" t="s">
        <v>63</v>
      </c>
      <c r="AS35" s="2" t="s">
        <v>76</v>
      </c>
      <c r="AT35" s="34">
        <v>0.0</v>
      </c>
      <c r="AU35" s="2" t="s">
        <v>63</v>
      </c>
    </row>
    <row r="36">
      <c r="A36" s="32">
        <v>34.0</v>
      </c>
      <c r="B36" s="33" t="s">
        <v>55</v>
      </c>
      <c r="C36" s="34">
        <v>15336.0</v>
      </c>
      <c r="D36" s="34">
        <v>14461.0</v>
      </c>
      <c r="E36" s="2" t="s">
        <v>56</v>
      </c>
      <c r="F36" s="2" t="s">
        <v>277</v>
      </c>
      <c r="G36" s="34">
        <v>15336.0</v>
      </c>
      <c r="H36" s="2" t="s">
        <v>58</v>
      </c>
      <c r="I36" s="34">
        <f t="shared" si="1"/>
        <v>876</v>
      </c>
      <c r="J36" s="34">
        <v>15336.0</v>
      </c>
      <c r="K36" s="2" t="s">
        <v>58</v>
      </c>
      <c r="L36" s="34">
        <f t="shared" si="12"/>
        <v>876</v>
      </c>
      <c r="M36" s="2" t="s">
        <v>59</v>
      </c>
      <c r="N36" s="34">
        <v>38.0</v>
      </c>
      <c r="O36" s="34">
        <v>15336.0</v>
      </c>
      <c r="P36" s="34">
        <v>12.0</v>
      </c>
      <c r="Q36" s="2" t="s">
        <v>58</v>
      </c>
      <c r="R36" s="34">
        <f t="shared" si="11"/>
        <v>876</v>
      </c>
      <c r="S36" s="35">
        <v>0.966</v>
      </c>
      <c r="T36" s="34">
        <v>15336.0</v>
      </c>
      <c r="U36" s="34" t="s">
        <v>58</v>
      </c>
      <c r="V36" s="34">
        <f t="shared" si="10"/>
        <v>876</v>
      </c>
      <c r="W36" s="2" t="s">
        <v>278</v>
      </c>
      <c r="X36" s="2" t="s">
        <v>279</v>
      </c>
      <c r="Y36" s="34">
        <v>15336.0</v>
      </c>
      <c r="Z36" s="34">
        <v>15336.0</v>
      </c>
      <c r="AA36" s="34">
        <v>15336.0</v>
      </c>
      <c r="AB36" s="2" t="s">
        <v>280</v>
      </c>
      <c r="AC36" s="34">
        <v>15336.0</v>
      </c>
      <c r="AD36" s="2" t="s">
        <v>281</v>
      </c>
      <c r="AE36" s="2" t="s">
        <v>64</v>
      </c>
      <c r="AF36" s="2" t="s">
        <v>282</v>
      </c>
      <c r="AG36" s="49" t="s">
        <v>283</v>
      </c>
      <c r="AH36" s="36">
        <v>1.0</v>
      </c>
      <c r="AI36" s="37">
        <v>0.0</v>
      </c>
      <c r="AJ36" s="2" t="str">
        <f t="shared" si="8"/>
        <v>[membrane protein,NCBI,JimJam,UVK60881.1,100%,0]</v>
      </c>
      <c r="AK36" s="2" t="s">
        <v>63</v>
      </c>
      <c r="AL36" s="2" t="s">
        <v>85</v>
      </c>
      <c r="AM36" s="2"/>
      <c r="AN36" s="2" t="s">
        <v>284</v>
      </c>
      <c r="AO36" s="41">
        <v>0.545</v>
      </c>
      <c r="AP36" s="41">
        <v>0.9983</v>
      </c>
      <c r="AQ36" s="2" t="str">
        <f t="shared" si="9"/>
        <v>[NKF,Pfam,,PF10935.12,54.5%,99.83%]</v>
      </c>
      <c r="AR36" s="2" t="s">
        <v>63</v>
      </c>
      <c r="AS36" s="2" t="s">
        <v>165</v>
      </c>
      <c r="AT36" s="34">
        <v>1.0</v>
      </c>
      <c r="AU36" s="2" t="s">
        <v>281</v>
      </c>
    </row>
    <row r="37">
      <c r="A37" s="32">
        <v>35.0</v>
      </c>
      <c r="B37" s="33" t="s">
        <v>55</v>
      </c>
      <c r="C37" s="34">
        <v>15796.0</v>
      </c>
      <c r="D37" s="34">
        <v>15395.0</v>
      </c>
      <c r="E37" s="2" t="s">
        <v>69</v>
      </c>
      <c r="F37" s="2" t="s">
        <v>285</v>
      </c>
      <c r="G37" s="34">
        <v>15796.0</v>
      </c>
      <c r="H37" s="2" t="s">
        <v>79</v>
      </c>
      <c r="I37" s="34">
        <f t="shared" si="1"/>
        <v>402</v>
      </c>
      <c r="J37" s="34">
        <v>15796.0</v>
      </c>
      <c r="K37" s="2" t="s">
        <v>79</v>
      </c>
      <c r="L37" s="34">
        <f t="shared" si="12"/>
        <v>402</v>
      </c>
      <c r="M37" s="2" t="s">
        <v>59</v>
      </c>
      <c r="N37" s="34">
        <v>39.0</v>
      </c>
      <c r="O37" s="34">
        <v>15796.0</v>
      </c>
      <c r="P37" s="34">
        <v>1.0</v>
      </c>
      <c r="Q37" s="2" t="s">
        <v>79</v>
      </c>
      <c r="R37" s="34">
        <f t="shared" si="11"/>
        <v>402</v>
      </c>
      <c r="S37" s="35">
        <v>0.889</v>
      </c>
      <c r="T37" s="34">
        <v>15796.0</v>
      </c>
      <c r="U37" s="34" t="s">
        <v>79</v>
      </c>
      <c r="V37" s="34">
        <f t="shared" si="10"/>
        <v>402</v>
      </c>
      <c r="W37" s="2" t="s">
        <v>286</v>
      </c>
      <c r="X37" s="34" t="s">
        <v>287</v>
      </c>
      <c r="Y37" s="34">
        <v>15796.0</v>
      </c>
      <c r="Z37" s="34">
        <v>15796.0</v>
      </c>
      <c r="AA37" s="34">
        <v>15796.0</v>
      </c>
      <c r="AB37" s="2" t="s">
        <v>288</v>
      </c>
      <c r="AC37" s="34">
        <v>15796.0</v>
      </c>
      <c r="AD37" s="2" t="s">
        <v>289</v>
      </c>
      <c r="AE37" s="2" t="s">
        <v>64</v>
      </c>
      <c r="AF37" s="2" t="s">
        <v>290</v>
      </c>
      <c r="AG37" s="49" t="s">
        <v>291</v>
      </c>
      <c r="AH37" s="36">
        <v>1.0</v>
      </c>
      <c r="AI37" s="37">
        <v>1.0E-90</v>
      </c>
      <c r="AJ37" s="2" t="str">
        <f t="shared" si="8"/>
        <v>[DNA binding protein,NCBI,Karimac,YP_009840207.1,100%,1E-90]</v>
      </c>
      <c r="AK37" s="61" t="s">
        <v>292</v>
      </c>
      <c r="AL37" s="2" t="s">
        <v>139</v>
      </c>
      <c r="AM37" s="2"/>
      <c r="AN37" s="2" t="s">
        <v>293</v>
      </c>
      <c r="AO37" s="41">
        <v>0.993</v>
      </c>
      <c r="AP37" s="41">
        <v>0.9992</v>
      </c>
      <c r="AQ37" s="2" t="str">
        <f t="shared" si="9"/>
        <v>[Transport Protein,PDB,,5LBH_B,99.3%,99.92%]</v>
      </c>
      <c r="AR37" s="2" t="s">
        <v>63</v>
      </c>
      <c r="AS37" s="2" t="s">
        <v>76</v>
      </c>
      <c r="AT37" s="34">
        <v>0.0</v>
      </c>
      <c r="AU37" s="2" t="s">
        <v>63</v>
      </c>
    </row>
    <row r="38">
      <c r="A38" s="32">
        <v>36.0</v>
      </c>
      <c r="B38" s="33" t="s">
        <v>55</v>
      </c>
      <c r="C38" s="34">
        <v>16226.0</v>
      </c>
      <c r="D38" s="34">
        <v>16020.0</v>
      </c>
      <c r="E38" s="2" t="s">
        <v>56</v>
      </c>
      <c r="F38" s="2" t="s">
        <v>294</v>
      </c>
      <c r="G38" s="34">
        <v>16226.0</v>
      </c>
      <c r="H38" s="2" t="s">
        <v>58</v>
      </c>
      <c r="I38" s="34">
        <f t="shared" si="1"/>
        <v>207</v>
      </c>
      <c r="J38" s="34">
        <v>16226.0</v>
      </c>
      <c r="K38" s="2" t="s">
        <v>58</v>
      </c>
      <c r="L38" s="34">
        <f t="shared" si="12"/>
        <v>207</v>
      </c>
      <c r="M38" s="2" t="s">
        <v>59</v>
      </c>
      <c r="N38" s="34">
        <v>40.0</v>
      </c>
      <c r="O38" s="34">
        <v>16226.0</v>
      </c>
      <c r="P38" s="34">
        <v>5.0</v>
      </c>
      <c r="Q38" s="2" t="s">
        <v>58</v>
      </c>
      <c r="R38" s="34">
        <f t="shared" si="11"/>
        <v>207</v>
      </c>
      <c r="S38" s="35">
        <v>0.472</v>
      </c>
      <c r="T38" s="34">
        <v>16226.0</v>
      </c>
      <c r="U38" s="34" t="s">
        <v>58</v>
      </c>
      <c r="V38" s="34">
        <f t="shared" si="10"/>
        <v>207</v>
      </c>
      <c r="W38" s="2" t="s">
        <v>295</v>
      </c>
      <c r="X38" s="2" t="s">
        <v>296</v>
      </c>
      <c r="Y38" s="34">
        <v>16226.0</v>
      </c>
      <c r="Z38" s="34">
        <v>16226.0</v>
      </c>
      <c r="AA38" s="34">
        <v>16226.0</v>
      </c>
      <c r="AB38" s="2" t="s">
        <v>297</v>
      </c>
      <c r="AC38" s="34">
        <v>16226.0</v>
      </c>
      <c r="AD38" s="2" t="s">
        <v>63</v>
      </c>
      <c r="AE38" s="2" t="s">
        <v>74</v>
      </c>
      <c r="AF38" s="39" t="s">
        <v>298</v>
      </c>
      <c r="AG38" s="2"/>
      <c r="AH38" s="36">
        <v>1.0</v>
      </c>
      <c r="AI38" s="37">
        <v>4.7E-41</v>
      </c>
      <c r="AJ38" s="2" t="str">
        <f t="shared" si="8"/>
        <v>[NKF,DNA Master,SEA_BIRCHLYN_33,,100%,4.7E-41]</v>
      </c>
      <c r="AK38" s="2" t="s">
        <v>299</v>
      </c>
      <c r="AL38" s="2" t="s">
        <v>139</v>
      </c>
      <c r="AM38" s="2"/>
      <c r="AN38" s="2" t="s">
        <v>300</v>
      </c>
      <c r="AO38" s="41">
        <v>0.58</v>
      </c>
      <c r="AP38" s="41">
        <v>0.9312</v>
      </c>
      <c r="AQ38" s="2" t="str">
        <f t="shared" si="9"/>
        <v>[Protein Binding,PDB,,7O39_B,58.%,93.12%]</v>
      </c>
      <c r="AR38" s="2" t="s">
        <v>63</v>
      </c>
      <c r="AS38" s="2" t="s">
        <v>76</v>
      </c>
      <c r="AT38" s="34">
        <v>0.0</v>
      </c>
      <c r="AU38" s="2" t="s">
        <v>63</v>
      </c>
    </row>
    <row r="39">
      <c r="A39" s="32">
        <v>37.0</v>
      </c>
      <c r="B39" s="33" t="s">
        <v>55</v>
      </c>
      <c r="C39" s="34">
        <v>16506.0</v>
      </c>
      <c r="D39" s="34">
        <v>16381.0</v>
      </c>
      <c r="E39" s="2" t="s">
        <v>56</v>
      </c>
      <c r="F39" s="2" t="s">
        <v>301</v>
      </c>
      <c r="G39" s="34">
        <v>16506.0</v>
      </c>
      <c r="H39" s="2" t="s">
        <v>58</v>
      </c>
      <c r="I39" s="34">
        <f t="shared" si="1"/>
        <v>126</v>
      </c>
      <c r="J39" s="2"/>
      <c r="K39" s="2"/>
      <c r="L39" s="2" t="str">
        <f t="shared" si="12"/>
        <v>N/A</v>
      </c>
      <c r="M39" s="2" t="s">
        <v>167</v>
      </c>
      <c r="N39" s="34">
        <v>43.0</v>
      </c>
      <c r="O39" s="34">
        <v>16506.0</v>
      </c>
      <c r="P39" s="34">
        <v>4.0</v>
      </c>
      <c r="Q39" s="2" t="s">
        <v>58</v>
      </c>
      <c r="R39" s="34">
        <f t="shared" si="11"/>
        <v>126</v>
      </c>
      <c r="S39" s="35">
        <v>0.375</v>
      </c>
      <c r="T39" s="34">
        <v>16422.0</v>
      </c>
      <c r="U39" s="34" t="s">
        <v>58</v>
      </c>
      <c r="V39" s="34">
        <f t="shared" si="10"/>
        <v>42</v>
      </c>
      <c r="W39" s="2" t="s">
        <v>302</v>
      </c>
      <c r="X39" s="2" t="s">
        <v>303</v>
      </c>
      <c r="Y39" s="34">
        <v>16506.0</v>
      </c>
      <c r="Z39" s="2" t="s">
        <v>86</v>
      </c>
      <c r="AA39" s="34">
        <v>16266.0</v>
      </c>
      <c r="AB39" s="2" t="s">
        <v>304</v>
      </c>
      <c r="AC39" s="34">
        <v>16506.0</v>
      </c>
      <c r="AD39" s="2" t="s">
        <v>63</v>
      </c>
      <c r="AE39" s="2" t="s">
        <v>74</v>
      </c>
      <c r="AF39" s="39" t="s">
        <v>305</v>
      </c>
      <c r="AG39" s="2"/>
      <c r="AH39" s="36">
        <v>1.0</v>
      </c>
      <c r="AI39" s="37">
        <v>4.6E-21</v>
      </c>
      <c r="AJ39" s="2" t="str">
        <f t="shared" si="8"/>
        <v>[NKF,DNA Master,Streptomyces phage Karimac,,100%,4.6E-21]</v>
      </c>
      <c r="AK39" s="2" t="s">
        <v>104</v>
      </c>
      <c r="AL39" s="2"/>
      <c r="AM39" s="2"/>
      <c r="AN39" s="2"/>
      <c r="AO39" s="38"/>
      <c r="AP39" s="38"/>
      <c r="AQ39" s="2" t="str">
        <f t="shared" si="9"/>
        <v>[NKF. no hit above 90%,,,,0%,0%]</v>
      </c>
      <c r="AR39" s="2" t="s">
        <v>63</v>
      </c>
      <c r="AS39" s="2" t="s">
        <v>76</v>
      </c>
      <c r="AT39" s="34">
        <v>0.0</v>
      </c>
      <c r="AU39" s="2" t="s">
        <v>63</v>
      </c>
    </row>
    <row r="40">
      <c r="A40" s="62">
        <v>38.0</v>
      </c>
      <c r="B40" s="63" t="s">
        <v>306</v>
      </c>
      <c r="C40" s="34">
        <v>16581.0</v>
      </c>
      <c r="D40" s="34">
        <v>16508.0</v>
      </c>
      <c r="E40" s="39" t="s">
        <v>307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65"/>
      <c r="AI40" s="66"/>
      <c r="AJ40" s="2"/>
      <c r="AK40" s="2"/>
      <c r="AL40" s="2"/>
      <c r="AM40" s="2"/>
      <c r="AN40" s="2"/>
      <c r="AO40" s="38"/>
      <c r="AP40" s="38"/>
      <c r="AQ40" s="2"/>
      <c r="AR40" s="2"/>
      <c r="AS40" s="2"/>
      <c r="AT40" s="2"/>
      <c r="AU40" s="2"/>
    </row>
    <row r="41">
      <c r="A41" s="32">
        <v>39.0</v>
      </c>
      <c r="B41" s="33" t="s">
        <v>55</v>
      </c>
      <c r="C41" s="34">
        <v>17066.0</v>
      </c>
      <c r="D41" s="34">
        <v>16593.0</v>
      </c>
      <c r="E41" s="2" t="s">
        <v>56</v>
      </c>
      <c r="F41" s="2" t="s">
        <v>166</v>
      </c>
      <c r="G41" s="34">
        <v>17066.0</v>
      </c>
      <c r="H41" s="2" t="s">
        <v>58</v>
      </c>
      <c r="I41" s="34">
        <v>474.0</v>
      </c>
      <c r="J41" s="2"/>
      <c r="K41" s="2"/>
      <c r="L41" s="2" t="str">
        <f t="shared" ref="L41:L49" si="13">IF(ISBLANK(J41),"N/A", IF(J41&gt;$D41, ABS(J41-$D41+1),ABS(J41-$D41-1)))</f>
        <v>N/A</v>
      </c>
      <c r="M41" s="2" t="s">
        <v>167</v>
      </c>
      <c r="N41" s="34">
        <v>45.0</v>
      </c>
      <c r="O41" s="34">
        <v>17066.0</v>
      </c>
      <c r="P41" s="34">
        <v>2.0</v>
      </c>
      <c r="Q41" s="2" t="s">
        <v>58</v>
      </c>
      <c r="R41" s="34">
        <f t="shared" ref="R41:R47" si="14">IF(ISBLANK(O41),"N/A", IF(O41&gt;$D41, ABS(O41-$D41+1),ABS(O41-$D41-1)))</f>
        <v>474</v>
      </c>
      <c r="S41" s="35">
        <v>1.0</v>
      </c>
      <c r="T41" s="34">
        <v>16685.0</v>
      </c>
      <c r="U41" s="34" t="s">
        <v>79</v>
      </c>
      <c r="V41" s="34">
        <v>93.0</v>
      </c>
      <c r="W41" s="34" t="s">
        <v>308</v>
      </c>
      <c r="X41" s="34" t="s">
        <v>309</v>
      </c>
      <c r="Y41" s="34">
        <v>17066.0</v>
      </c>
      <c r="Z41" s="2" t="s">
        <v>310</v>
      </c>
      <c r="AA41" s="34">
        <v>17066.0</v>
      </c>
      <c r="AB41" s="2" t="s">
        <v>311</v>
      </c>
      <c r="AC41" s="34">
        <v>17066.0</v>
      </c>
      <c r="AD41" s="2" t="s">
        <v>312</v>
      </c>
      <c r="AE41" s="2" t="s">
        <v>131</v>
      </c>
      <c r="AF41" s="2" t="s">
        <v>313</v>
      </c>
      <c r="AG41" s="2" t="s">
        <v>314</v>
      </c>
      <c r="AH41" s="36">
        <v>1.0</v>
      </c>
      <c r="AI41" s="37">
        <v>4.0E-111</v>
      </c>
      <c r="AJ41" s="2" t="str">
        <f t="shared" ref="AJ41:AJ101" si="15">CONCATENATE("[",AD41,",",AE41,",",AF41,",",AG41,",",AH41*100,"%,",AI41,"]")</f>
        <v>[HNH endonuclease,DNAMaster,Birchlyn,QDF17213.1,100%,4E-111]</v>
      </c>
      <c r="AK41" s="2" t="s">
        <v>315</v>
      </c>
      <c r="AL41" s="2" t="s">
        <v>316</v>
      </c>
      <c r="AM41" s="2" t="s">
        <v>317</v>
      </c>
      <c r="AN41" s="2" t="s">
        <v>318</v>
      </c>
      <c r="AO41" s="41">
        <v>0.386</v>
      </c>
      <c r="AP41" s="41">
        <v>0.9861</v>
      </c>
      <c r="AQ41" s="2" t="str">
        <f t="shared" ref="AQ41:AQ97" si="16">CONCATENATE("[",AK41,",",AL41,",",AM41,",",AN41,",",AO41*100,"%,",AP41*100,"%]")</f>
        <v>[Protein ea 31,uniprot,escherichia phage lambda,PO3753,38.6%,98.61%]</v>
      </c>
      <c r="AR41" s="2" t="s">
        <v>63</v>
      </c>
      <c r="AS41" s="2" t="s">
        <v>173</v>
      </c>
      <c r="AT41" s="34">
        <v>1.0</v>
      </c>
      <c r="AU41" s="2" t="s">
        <v>241</v>
      </c>
    </row>
    <row r="42">
      <c r="A42" s="32">
        <v>40.0</v>
      </c>
      <c r="B42" s="33" t="s">
        <v>55</v>
      </c>
      <c r="C42" s="34">
        <v>17652.0</v>
      </c>
      <c r="D42" s="34">
        <v>17107.0</v>
      </c>
      <c r="E42" s="2" t="s">
        <v>56</v>
      </c>
      <c r="F42" s="2" t="s">
        <v>319</v>
      </c>
      <c r="G42" s="34">
        <v>17652.0</v>
      </c>
      <c r="H42" s="2" t="s">
        <v>58</v>
      </c>
      <c r="I42" s="34">
        <v>545.0</v>
      </c>
      <c r="J42" s="34">
        <v>17619.0</v>
      </c>
      <c r="K42" s="2" t="s">
        <v>58</v>
      </c>
      <c r="L42" s="34">
        <f t="shared" si="13"/>
        <v>513</v>
      </c>
      <c r="M42" s="2" t="s">
        <v>127</v>
      </c>
      <c r="N42" s="34">
        <v>47.0</v>
      </c>
      <c r="O42" s="34">
        <v>17652.0</v>
      </c>
      <c r="P42" s="34">
        <v>6.0</v>
      </c>
      <c r="Q42" s="2" t="s">
        <v>58</v>
      </c>
      <c r="R42" s="34">
        <f t="shared" si="14"/>
        <v>546</v>
      </c>
      <c r="S42" s="35">
        <v>0.983</v>
      </c>
      <c r="T42" s="34">
        <v>17619.0</v>
      </c>
      <c r="U42" s="34" t="s">
        <v>58</v>
      </c>
      <c r="V42" s="34">
        <v>513.0</v>
      </c>
      <c r="W42" s="34" t="s">
        <v>320</v>
      </c>
      <c r="X42" s="34" t="s">
        <v>321</v>
      </c>
      <c r="Y42" s="34">
        <v>17652.0</v>
      </c>
      <c r="Z42" s="2" t="s">
        <v>310</v>
      </c>
      <c r="AA42" s="34">
        <v>17652.0</v>
      </c>
      <c r="AB42" s="2" t="s">
        <v>322</v>
      </c>
      <c r="AC42" s="34">
        <v>17652.0</v>
      </c>
      <c r="AD42" s="2" t="s">
        <v>323</v>
      </c>
      <c r="AE42" s="2" t="s">
        <v>131</v>
      </c>
      <c r="AF42" s="2" t="s">
        <v>313</v>
      </c>
      <c r="AG42" s="2" t="s">
        <v>324</v>
      </c>
      <c r="AH42" s="36">
        <v>1.0</v>
      </c>
      <c r="AI42" s="37">
        <v>8.0E-129</v>
      </c>
      <c r="AJ42" s="2" t="str">
        <f t="shared" si="15"/>
        <v>[endolysin,DNAMaster,Birchlyn,QDF17214.1,100%,8E-129]</v>
      </c>
      <c r="AK42" s="2" t="s">
        <v>325</v>
      </c>
      <c r="AL42" s="2" t="s">
        <v>139</v>
      </c>
      <c r="AM42" s="2" t="s">
        <v>326</v>
      </c>
      <c r="AN42" s="2" t="s">
        <v>327</v>
      </c>
      <c r="AO42" s="41">
        <v>0.341</v>
      </c>
      <c r="AP42" s="41">
        <v>0.9824</v>
      </c>
      <c r="AQ42" s="2" t="str">
        <f t="shared" si="16"/>
        <v>[Lysozyme peptidoglycan ,PDB,DslA wild-type form 2,6TAB_A,34.1%,98.24%]</v>
      </c>
      <c r="AR42" s="2" t="s">
        <v>63</v>
      </c>
      <c r="AS42" s="2" t="s">
        <v>173</v>
      </c>
      <c r="AT42" s="34">
        <v>1.0</v>
      </c>
      <c r="AU42" s="2" t="s">
        <v>323</v>
      </c>
    </row>
    <row r="43">
      <c r="A43" s="32">
        <v>41.0</v>
      </c>
      <c r="B43" s="33" t="s">
        <v>55</v>
      </c>
      <c r="C43" s="34">
        <v>17915.0</v>
      </c>
      <c r="D43" s="34">
        <v>17751.0</v>
      </c>
      <c r="E43" s="2" t="s">
        <v>56</v>
      </c>
      <c r="F43" s="2" t="s">
        <v>328</v>
      </c>
      <c r="G43" s="34">
        <v>17915.0</v>
      </c>
      <c r="H43" s="2" t="s">
        <v>58</v>
      </c>
      <c r="I43" s="34">
        <f>IF(ISBLANK(G43),"N/A", IF(G43&gt;$D43, ABS(G43-$D43+1),ABS(G43-$D43-1)))</f>
        <v>165</v>
      </c>
      <c r="J43" s="34">
        <v>17915.0</v>
      </c>
      <c r="K43" s="2" t="s">
        <v>58</v>
      </c>
      <c r="L43" s="34">
        <f t="shared" si="13"/>
        <v>165</v>
      </c>
      <c r="M43" s="2" t="s">
        <v>59</v>
      </c>
      <c r="N43" s="34">
        <v>48.0</v>
      </c>
      <c r="O43" s="34">
        <v>17915.0</v>
      </c>
      <c r="P43" s="34">
        <v>11.0</v>
      </c>
      <c r="Q43" s="2" t="s">
        <v>58</v>
      </c>
      <c r="R43" s="34">
        <f t="shared" si="14"/>
        <v>165</v>
      </c>
      <c r="S43" s="35">
        <v>0.704</v>
      </c>
      <c r="T43" s="34">
        <v>17915.0</v>
      </c>
      <c r="U43" s="34" t="s">
        <v>58</v>
      </c>
      <c r="V43" s="34">
        <f>IF(ISBLANK(T43),"N/A", IF(T43&gt;$D43, ABS(T43-$D43+1),ABS(T43-$D43-1)))</f>
        <v>165</v>
      </c>
      <c r="W43" s="2" t="s">
        <v>329</v>
      </c>
      <c r="X43" s="34" t="s">
        <v>330</v>
      </c>
      <c r="Y43" s="34">
        <v>17915.0</v>
      </c>
      <c r="Z43" s="34">
        <v>17915.0</v>
      </c>
      <c r="AA43" s="34">
        <v>17915.0</v>
      </c>
      <c r="AB43" s="2" t="s">
        <v>331</v>
      </c>
      <c r="AC43" s="34">
        <v>17915.0</v>
      </c>
      <c r="AD43" s="2" t="s">
        <v>63</v>
      </c>
      <c r="AE43" s="2" t="s">
        <v>64</v>
      </c>
      <c r="AF43" s="2" t="s">
        <v>313</v>
      </c>
      <c r="AG43" s="67" t="s">
        <v>332</v>
      </c>
      <c r="AH43" s="36">
        <v>1.0</v>
      </c>
      <c r="AI43" s="37">
        <v>1.0E-29</v>
      </c>
      <c r="AJ43" s="2" t="str">
        <f t="shared" si="15"/>
        <v>[NKF,NCBI,Birchlyn,QDF17215.1,100%,1E-29]</v>
      </c>
      <c r="AK43" s="2" t="s">
        <v>63</v>
      </c>
      <c r="AL43" s="2" t="s">
        <v>85</v>
      </c>
      <c r="AM43" s="2" t="s">
        <v>333</v>
      </c>
      <c r="AN43" s="2" t="s">
        <v>334</v>
      </c>
      <c r="AO43" s="36">
        <v>0.72</v>
      </c>
      <c r="AP43" s="41">
        <v>0.9188</v>
      </c>
      <c r="AQ43" s="2" t="str">
        <f t="shared" si="16"/>
        <v>[NKF,Pfam,DUF6555,PF20192.2,72%,91.88%]</v>
      </c>
      <c r="AR43" s="2" t="s">
        <v>63</v>
      </c>
      <c r="AS43" s="2" t="s">
        <v>76</v>
      </c>
      <c r="AT43" s="34">
        <v>0.0</v>
      </c>
      <c r="AU43" s="2" t="s">
        <v>63</v>
      </c>
    </row>
    <row r="44">
      <c r="A44" s="32">
        <v>42.0</v>
      </c>
      <c r="B44" s="33" t="s">
        <v>55</v>
      </c>
      <c r="C44" s="34">
        <v>18067.0</v>
      </c>
      <c r="D44" s="34">
        <v>17915.0</v>
      </c>
      <c r="E44" s="2" t="s">
        <v>69</v>
      </c>
      <c r="F44" s="2" t="s">
        <v>166</v>
      </c>
      <c r="G44" s="34">
        <v>18067.0</v>
      </c>
      <c r="H44" s="2" t="s">
        <v>58</v>
      </c>
      <c r="I44" s="34">
        <v>153.0</v>
      </c>
      <c r="J44" s="2"/>
      <c r="K44" s="2"/>
      <c r="L44" s="2" t="str">
        <f t="shared" si="13"/>
        <v>N/A</v>
      </c>
      <c r="M44" s="2" t="s">
        <v>167</v>
      </c>
      <c r="N44" s="34">
        <v>49.0</v>
      </c>
      <c r="O44" s="34">
        <v>18067.0</v>
      </c>
      <c r="P44" s="34">
        <v>5.0</v>
      </c>
      <c r="Q44" s="2" t="s">
        <v>58</v>
      </c>
      <c r="R44" s="34">
        <f t="shared" si="14"/>
        <v>153</v>
      </c>
      <c r="S44" s="35">
        <v>0.808</v>
      </c>
      <c r="T44" s="34">
        <v>18067.0</v>
      </c>
      <c r="U44" s="34" t="s">
        <v>58</v>
      </c>
      <c r="V44" s="34">
        <v>153.0</v>
      </c>
      <c r="W44" s="34" t="s">
        <v>335</v>
      </c>
      <c r="X44" s="34" t="s">
        <v>336</v>
      </c>
      <c r="Y44" s="34">
        <v>18067.0</v>
      </c>
      <c r="Z44" s="2" t="s">
        <v>310</v>
      </c>
      <c r="AA44" s="34">
        <v>18067.0</v>
      </c>
      <c r="AB44" s="2" t="s">
        <v>337</v>
      </c>
      <c r="AC44" s="34">
        <v>18067.0</v>
      </c>
      <c r="AD44" s="2" t="s">
        <v>63</v>
      </c>
      <c r="AE44" s="2" t="s">
        <v>64</v>
      </c>
      <c r="AF44" s="2" t="s">
        <v>338</v>
      </c>
      <c r="AG44" s="2" t="s">
        <v>339</v>
      </c>
      <c r="AH44" s="36">
        <v>1.0</v>
      </c>
      <c r="AI44" s="37">
        <v>1.0E-26</v>
      </c>
      <c r="AJ44" s="2" t="str">
        <f t="shared" si="15"/>
        <v>[NKF,NCBI,SEA STARBOW 41 ,AXH66550.1,100%,1E-26]</v>
      </c>
      <c r="AK44" s="2" t="s">
        <v>104</v>
      </c>
      <c r="AL44" s="2"/>
      <c r="AM44" s="2"/>
      <c r="AN44" s="2"/>
      <c r="AO44" s="38"/>
      <c r="AP44" s="38"/>
      <c r="AQ44" s="2" t="str">
        <f t="shared" si="16"/>
        <v>[NKF. no hit above 90%,,,,0%,0%]</v>
      </c>
      <c r="AR44" s="2" t="s">
        <v>63</v>
      </c>
      <c r="AS44" s="2" t="s">
        <v>76</v>
      </c>
      <c r="AT44" s="34">
        <v>0.0</v>
      </c>
      <c r="AU44" s="2" t="s">
        <v>63</v>
      </c>
    </row>
    <row r="45">
      <c r="A45" s="55">
        <v>43.0</v>
      </c>
      <c r="B45" s="56" t="s">
        <v>236</v>
      </c>
      <c r="C45" s="34">
        <v>18487.0</v>
      </c>
      <c r="D45" s="34">
        <v>19455.0</v>
      </c>
      <c r="E45" s="2" t="s">
        <v>69</v>
      </c>
      <c r="F45" s="2" t="s">
        <v>340</v>
      </c>
      <c r="G45" s="34">
        <v>18487.0</v>
      </c>
      <c r="H45" s="2" t="s">
        <v>79</v>
      </c>
      <c r="I45" s="34">
        <f>IF(ISBLANK(G45),"N/A", IF(G45&gt;$D45, ABS(G45-$D45+1),ABS(G45-$D45-1)))</f>
        <v>969</v>
      </c>
      <c r="J45" s="34">
        <v>18487.0</v>
      </c>
      <c r="K45" s="2" t="s">
        <v>79</v>
      </c>
      <c r="L45" s="34">
        <f t="shared" si="13"/>
        <v>969</v>
      </c>
      <c r="M45" s="2" t="s">
        <v>59</v>
      </c>
      <c r="N45" s="34">
        <v>50.0</v>
      </c>
      <c r="O45" s="34">
        <v>18487.0</v>
      </c>
      <c r="P45" s="34">
        <v>6.0</v>
      </c>
      <c r="Q45" s="2" t="s">
        <v>58</v>
      </c>
      <c r="R45" s="34">
        <f t="shared" si="14"/>
        <v>969</v>
      </c>
      <c r="S45" s="35">
        <v>0.795</v>
      </c>
      <c r="T45" s="34">
        <v>18922.0</v>
      </c>
      <c r="U45" s="34" t="s">
        <v>58</v>
      </c>
      <c r="V45" s="34">
        <f>IF(ISBLANK(T45),"N/A", IF(T45&gt;$D45, ABS(T45-$D45+1),ABS(T45-$D45-1)))</f>
        <v>534</v>
      </c>
      <c r="W45" s="34" t="s">
        <v>341</v>
      </c>
      <c r="X45" s="34" t="s">
        <v>342</v>
      </c>
      <c r="Y45" s="34">
        <v>18487.0</v>
      </c>
      <c r="Z45" s="34" t="s">
        <v>86</v>
      </c>
      <c r="AA45" s="34">
        <v>18487.0</v>
      </c>
      <c r="AB45" s="2" t="s">
        <v>343</v>
      </c>
      <c r="AC45" s="34">
        <v>18487.0</v>
      </c>
      <c r="AD45" s="2" t="s">
        <v>344</v>
      </c>
      <c r="AE45" s="2" t="s">
        <v>64</v>
      </c>
      <c r="AF45" s="2" t="s">
        <v>313</v>
      </c>
      <c r="AG45" s="2" t="s">
        <v>345</v>
      </c>
      <c r="AH45" s="36">
        <v>1.0</v>
      </c>
      <c r="AI45" s="37">
        <v>0.0</v>
      </c>
      <c r="AJ45" s="2" t="str">
        <f t="shared" si="15"/>
        <v>[glycosyltransferase,NCBI,Birchlyn,QDF17217.1,100%,0]</v>
      </c>
      <c r="AK45" s="57" t="s">
        <v>346</v>
      </c>
      <c r="AL45" s="2" t="s">
        <v>139</v>
      </c>
      <c r="AM45" s="68" t="s">
        <v>347</v>
      </c>
      <c r="AN45" s="2" t="s">
        <v>348</v>
      </c>
      <c r="AO45" s="41">
        <v>0.904</v>
      </c>
      <c r="AP45" s="41">
        <v>1.0</v>
      </c>
      <c r="AQ45" s="2" t="str">
        <f t="shared" si="16"/>
        <v>[Putative glycosyltransferase 45,PDB,Sulfolobus islandicus filamentous virus,Q914I7,90.4%,100%]</v>
      </c>
      <c r="AR45" s="2" t="s">
        <v>63</v>
      </c>
      <c r="AS45" s="2" t="s">
        <v>76</v>
      </c>
      <c r="AT45" s="34">
        <v>0.0</v>
      </c>
      <c r="AU45" s="2" t="s">
        <v>344</v>
      </c>
    </row>
    <row r="46">
      <c r="A46" s="55">
        <v>44.0</v>
      </c>
      <c r="B46" s="56" t="s">
        <v>236</v>
      </c>
      <c r="C46" s="34">
        <v>19533.0</v>
      </c>
      <c r="D46" s="34">
        <v>21473.0</v>
      </c>
      <c r="E46" s="2" t="s">
        <v>56</v>
      </c>
      <c r="F46" s="2" t="s">
        <v>349</v>
      </c>
      <c r="G46" s="34">
        <v>19533.0</v>
      </c>
      <c r="H46" s="2" t="s">
        <v>143</v>
      </c>
      <c r="I46" s="34">
        <v>1941.0</v>
      </c>
      <c r="J46" s="34">
        <v>19533.0</v>
      </c>
      <c r="K46" s="2" t="s">
        <v>143</v>
      </c>
      <c r="L46" s="34">
        <f t="shared" si="13"/>
        <v>1941</v>
      </c>
      <c r="M46" s="2" t="s">
        <v>59</v>
      </c>
      <c r="N46" s="34">
        <v>51.0</v>
      </c>
      <c r="O46" s="34">
        <v>19533.0</v>
      </c>
      <c r="P46" s="34">
        <v>59.0</v>
      </c>
      <c r="Q46" s="2" t="s">
        <v>143</v>
      </c>
      <c r="R46" s="34">
        <f t="shared" si="14"/>
        <v>1941</v>
      </c>
      <c r="S46" s="35">
        <v>0.075</v>
      </c>
      <c r="T46" s="34">
        <v>21216.0</v>
      </c>
      <c r="U46" s="34" t="s">
        <v>58</v>
      </c>
      <c r="V46" s="34">
        <v>258.0</v>
      </c>
      <c r="W46" s="2" t="s">
        <v>350</v>
      </c>
      <c r="X46" s="34" t="s">
        <v>351</v>
      </c>
      <c r="Y46" s="34">
        <v>19533.0</v>
      </c>
      <c r="Z46" s="34">
        <v>19533.0</v>
      </c>
      <c r="AA46" s="34">
        <v>19533.0</v>
      </c>
      <c r="AB46" s="2" t="s">
        <v>352</v>
      </c>
      <c r="AC46" s="34">
        <v>19533.0</v>
      </c>
      <c r="AD46" s="2" t="s">
        <v>353</v>
      </c>
      <c r="AE46" s="2" t="s">
        <v>64</v>
      </c>
      <c r="AF46" s="2" t="s">
        <v>290</v>
      </c>
      <c r="AG46" s="40" t="s">
        <v>354</v>
      </c>
      <c r="AH46" s="36">
        <v>1.0</v>
      </c>
      <c r="AI46" s="34">
        <v>0.0</v>
      </c>
      <c r="AJ46" s="2" t="str">
        <f t="shared" si="15"/>
        <v>[ribonucleoside triphosphate reductase,NCBI,Karimac,WP_143675287.1,100%,0]</v>
      </c>
      <c r="AK46" s="2" t="s">
        <v>355</v>
      </c>
      <c r="AL46" s="2" t="s">
        <v>139</v>
      </c>
      <c r="AM46" s="2" t="s">
        <v>310</v>
      </c>
      <c r="AN46" s="2" t="s">
        <v>356</v>
      </c>
      <c r="AO46" s="41">
        <v>0.951</v>
      </c>
      <c r="AP46" s="41">
        <v>1.0</v>
      </c>
      <c r="AQ46" s="2" t="str">
        <f t="shared" si="16"/>
        <v>[Ribonucleoside triphosphate reductase,PDB,n/a,1L1L_C,95.1%,100%]</v>
      </c>
      <c r="AR46" s="2" t="s">
        <v>63</v>
      </c>
      <c r="AS46" s="2" t="s">
        <v>76</v>
      </c>
      <c r="AT46" s="34">
        <v>0.0</v>
      </c>
      <c r="AU46" s="2" t="s">
        <v>357</v>
      </c>
    </row>
    <row r="47">
      <c r="A47" s="55">
        <v>45.0</v>
      </c>
      <c r="B47" s="56" t="s">
        <v>236</v>
      </c>
      <c r="C47" s="34">
        <v>21560.0</v>
      </c>
      <c r="D47" s="34">
        <v>22441.0</v>
      </c>
      <c r="E47" s="2" t="s">
        <v>56</v>
      </c>
      <c r="F47" s="2" t="s">
        <v>358</v>
      </c>
      <c r="G47" s="34">
        <v>21560.0</v>
      </c>
      <c r="H47" s="2" t="s">
        <v>58</v>
      </c>
      <c r="I47" s="34">
        <v>882.0</v>
      </c>
      <c r="J47" s="34">
        <v>21560.0</v>
      </c>
      <c r="K47" s="2" t="s">
        <v>58</v>
      </c>
      <c r="L47" s="34">
        <f t="shared" si="13"/>
        <v>882</v>
      </c>
      <c r="M47" s="2" t="s">
        <v>59</v>
      </c>
      <c r="N47" s="34">
        <v>52.0</v>
      </c>
      <c r="O47" s="34">
        <v>21560.0</v>
      </c>
      <c r="P47" s="34">
        <v>43.0</v>
      </c>
      <c r="Q47" s="2" t="s">
        <v>58</v>
      </c>
      <c r="R47" s="34">
        <f t="shared" si="14"/>
        <v>882</v>
      </c>
      <c r="S47" s="35">
        <v>0.875</v>
      </c>
      <c r="T47" s="34">
        <v>21560.0</v>
      </c>
      <c r="U47" s="34" t="s">
        <v>58</v>
      </c>
      <c r="V47" s="34">
        <v>882.0</v>
      </c>
      <c r="W47" s="34" t="s">
        <v>359</v>
      </c>
      <c r="X47" s="34" t="s">
        <v>360</v>
      </c>
      <c r="Y47" s="34">
        <v>21560.0</v>
      </c>
      <c r="Z47" s="34">
        <v>21560.0</v>
      </c>
      <c r="AA47" s="34">
        <v>21560.0</v>
      </c>
      <c r="AB47" s="2" t="s">
        <v>361</v>
      </c>
      <c r="AC47" s="34">
        <v>21560.0</v>
      </c>
      <c r="AD47" s="2" t="s">
        <v>323</v>
      </c>
      <c r="AE47" s="2" t="s">
        <v>64</v>
      </c>
      <c r="AF47" s="2" t="s">
        <v>290</v>
      </c>
      <c r="AG47" s="49" t="s">
        <v>362</v>
      </c>
      <c r="AH47" s="36">
        <v>0.9966</v>
      </c>
      <c r="AI47" s="34">
        <v>0.0</v>
      </c>
      <c r="AJ47" s="2" t="str">
        <f t="shared" si="15"/>
        <v>[endolysin,NCBI,Karimac,YP_009840217.1,99.66%,0]</v>
      </c>
      <c r="AK47" s="69" t="s">
        <v>363</v>
      </c>
      <c r="AL47" s="2" t="s">
        <v>364</v>
      </c>
      <c r="AM47" s="2" t="s">
        <v>86</v>
      </c>
      <c r="AN47" s="2" t="s">
        <v>365</v>
      </c>
      <c r="AO47" s="41">
        <v>0.741</v>
      </c>
      <c r="AP47" s="41">
        <v>0.9975</v>
      </c>
      <c r="AQ47" s="2" t="str">
        <f t="shared" si="16"/>
        <v>[N-acetylmuramyl-L-alanine amidase,protein data base,N/A,3D2Y_A,74.1%,99.75%]</v>
      </c>
      <c r="AR47" s="2" t="s">
        <v>63</v>
      </c>
      <c r="AS47" s="2" t="s">
        <v>68</v>
      </c>
      <c r="AT47" s="34">
        <v>0.0</v>
      </c>
      <c r="AU47" s="2" t="s">
        <v>366</v>
      </c>
    </row>
    <row r="48">
      <c r="A48" s="55">
        <v>46.0</v>
      </c>
      <c r="B48" s="56" t="s">
        <v>236</v>
      </c>
      <c r="C48" s="34">
        <v>22589.0</v>
      </c>
      <c r="D48" s="34">
        <v>24325.0</v>
      </c>
      <c r="E48" s="2" t="s">
        <v>69</v>
      </c>
      <c r="F48" s="2" t="s">
        <v>367</v>
      </c>
      <c r="G48" s="34">
        <v>22571.0</v>
      </c>
      <c r="H48" s="2" t="s">
        <v>58</v>
      </c>
      <c r="I48" s="34">
        <f t="shared" ref="I48:I49" si="17">IF(ISBLANK(G48),"N/A", IF(G48&gt;$D48, ABS(G48-$D48+1),ABS(G48-$D48-1)))</f>
        <v>1755</v>
      </c>
      <c r="J48" s="34">
        <v>22571.0</v>
      </c>
      <c r="K48" s="2" t="s">
        <v>58</v>
      </c>
      <c r="L48" s="34">
        <f t="shared" si="13"/>
        <v>1755</v>
      </c>
      <c r="M48" s="2" t="s">
        <v>59</v>
      </c>
      <c r="N48" s="34">
        <v>53.0</v>
      </c>
      <c r="O48" s="34">
        <v>22571.0</v>
      </c>
      <c r="P48" s="34">
        <v>14.0</v>
      </c>
      <c r="Q48" s="2" t="s">
        <v>58</v>
      </c>
      <c r="R48" s="34">
        <v>1755.0</v>
      </c>
      <c r="S48" s="35">
        <v>0.138</v>
      </c>
      <c r="T48" s="34">
        <v>23498.0</v>
      </c>
      <c r="U48" s="34" t="s">
        <v>58</v>
      </c>
      <c r="V48" s="34">
        <f t="shared" ref="V48:V50" si="18">IF(ISBLANK(T48),"N/A", IF(T48&gt;$D48, ABS(T48-$D48+1),ABS(T48-$D48-1)))</f>
        <v>828</v>
      </c>
      <c r="W48" s="2" t="s">
        <v>368</v>
      </c>
      <c r="X48" s="34" t="s">
        <v>369</v>
      </c>
      <c r="Y48" s="34">
        <v>22571.0</v>
      </c>
      <c r="Z48" s="2"/>
      <c r="AA48" s="34">
        <v>18487.0</v>
      </c>
      <c r="AB48" s="2" t="s">
        <v>370</v>
      </c>
      <c r="AC48" s="34">
        <v>22589.0</v>
      </c>
      <c r="AD48" s="2" t="s">
        <v>63</v>
      </c>
      <c r="AE48" s="2" t="s">
        <v>139</v>
      </c>
      <c r="AF48" s="2" t="s">
        <v>371</v>
      </c>
      <c r="AG48" s="40" t="s">
        <v>372</v>
      </c>
      <c r="AH48" s="36">
        <v>1.0</v>
      </c>
      <c r="AI48" s="37">
        <v>0.0</v>
      </c>
      <c r="AJ48" s="2" t="str">
        <f t="shared" si="15"/>
        <v>[NKF,PDB,Streptomyces phage Birchlyn,QDF17220.1,100%,0]</v>
      </c>
      <c r="AK48" s="70" t="s">
        <v>373</v>
      </c>
      <c r="AL48" s="2" t="s">
        <v>374</v>
      </c>
      <c r="AM48" s="71" t="s">
        <v>86</v>
      </c>
      <c r="AN48" s="43" t="s">
        <v>375</v>
      </c>
      <c r="AO48" s="41">
        <v>0.275</v>
      </c>
      <c r="AP48" s="41">
        <v>0.9804</v>
      </c>
      <c r="AQ48" s="2" t="str">
        <f t="shared" si="16"/>
        <v>[Sialidase, N-terminal domain,PFAM,N/A,PF02973,27.5%,98.04%]</v>
      </c>
      <c r="AR48" s="2" t="s">
        <v>63</v>
      </c>
      <c r="AS48" s="2" t="s">
        <v>76</v>
      </c>
      <c r="AT48" s="34">
        <v>0.0</v>
      </c>
      <c r="AU48" s="2" t="s">
        <v>63</v>
      </c>
    </row>
    <row r="49">
      <c r="A49" s="55">
        <v>47.0</v>
      </c>
      <c r="B49" s="56" t="s">
        <v>236</v>
      </c>
      <c r="C49" s="34">
        <v>24383.0</v>
      </c>
      <c r="D49" s="34">
        <v>24724.0</v>
      </c>
      <c r="E49" s="2" t="s">
        <v>69</v>
      </c>
      <c r="F49" s="2" t="s">
        <v>376</v>
      </c>
      <c r="G49" s="34">
        <v>24383.0</v>
      </c>
      <c r="H49" s="2" t="s">
        <v>58</v>
      </c>
      <c r="I49" s="34">
        <f t="shared" si="17"/>
        <v>342</v>
      </c>
      <c r="J49" s="34">
        <v>24383.0</v>
      </c>
      <c r="K49" s="2" t="s">
        <v>58</v>
      </c>
      <c r="L49" s="34">
        <f t="shared" si="13"/>
        <v>342</v>
      </c>
      <c r="M49" s="2" t="s">
        <v>59</v>
      </c>
      <c r="N49" s="34">
        <v>54.0</v>
      </c>
      <c r="O49" s="34">
        <v>24383.0</v>
      </c>
      <c r="P49" s="34">
        <v>5.0</v>
      </c>
      <c r="Q49" s="2" t="s">
        <v>58</v>
      </c>
      <c r="R49" s="34">
        <f t="shared" ref="R49:R101" si="19">IF(ISBLANK(O49),"N/A", IF(O49&gt;$D49, ABS(O49-$D49+1),ABS(O49-$D49-1)))</f>
        <v>342</v>
      </c>
      <c r="S49" s="35">
        <v>0.433</v>
      </c>
      <c r="T49" s="34">
        <v>24566.0</v>
      </c>
      <c r="U49" s="34" t="s">
        <v>58</v>
      </c>
      <c r="V49" s="34">
        <f t="shared" si="18"/>
        <v>159</v>
      </c>
      <c r="W49" s="34" t="s">
        <v>377</v>
      </c>
      <c r="X49" s="34" t="s">
        <v>378</v>
      </c>
      <c r="Y49" s="34">
        <v>24383.0</v>
      </c>
      <c r="Z49" s="2" t="s">
        <v>86</v>
      </c>
      <c r="AA49" s="34">
        <v>24383.0</v>
      </c>
      <c r="AB49" s="2" t="s">
        <v>379</v>
      </c>
      <c r="AC49" s="34">
        <v>24383.0</v>
      </c>
      <c r="AD49" s="2" t="s">
        <v>63</v>
      </c>
      <c r="AE49" s="2" t="s">
        <v>139</v>
      </c>
      <c r="AF49" s="2" t="s">
        <v>380</v>
      </c>
      <c r="AG49" s="40" t="s">
        <v>381</v>
      </c>
      <c r="AH49" s="36">
        <v>1.0</v>
      </c>
      <c r="AI49" s="37">
        <v>0.0</v>
      </c>
      <c r="AJ49" s="2" t="str">
        <f t="shared" si="15"/>
        <v>[NKF,PDB,Steptomyces phage MindFlayer,QPL13686.1,100%,0]</v>
      </c>
      <c r="AK49" s="2" t="s">
        <v>63</v>
      </c>
      <c r="AL49" s="2" t="s">
        <v>374</v>
      </c>
      <c r="AM49" s="2" t="s">
        <v>86</v>
      </c>
      <c r="AN49" s="2" t="s">
        <v>382</v>
      </c>
      <c r="AO49" s="41">
        <v>0.6195</v>
      </c>
      <c r="AP49" s="41">
        <v>0.9406</v>
      </c>
      <c r="AQ49" s="2" t="str">
        <f t="shared" si="16"/>
        <v>[NKF,PFAM,N/A,PF08861.14,61.95%,94.06%]</v>
      </c>
      <c r="AR49" s="2" t="s">
        <v>63</v>
      </c>
      <c r="AS49" s="2" t="s">
        <v>76</v>
      </c>
      <c r="AT49" s="34">
        <v>0.0</v>
      </c>
      <c r="AU49" s="2" t="s">
        <v>63</v>
      </c>
    </row>
    <row r="50">
      <c r="A50" s="55">
        <v>48.0</v>
      </c>
      <c r="B50" s="56" t="s">
        <v>236</v>
      </c>
      <c r="C50" s="34">
        <v>24714.0</v>
      </c>
      <c r="D50" s="34">
        <v>26285.0</v>
      </c>
      <c r="E50" s="2" t="s">
        <v>56</v>
      </c>
      <c r="F50" s="2" t="s">
        <v>383</v>
      </c>
      <c r="G50" s="34">
        <v>24714.0</v>
      </c>
      <c r="H50" s="2" t="s">
        <v>58</v>
      </c>
      <c r="I50" s="34">
        <v>1572.0</v>
      </c>
      <c r="J50" s="34">
        <v>24714.0</v>
      </c>
      <c r="K50" s="2" t="s">
        <v>58</v>
      </c>
      <c r="L50" s="34">
        <v>1572.0</v>
      </c>
      <c r="M50" s="2" t="s">
        <v>59</v>
      </c>
      <c r="N50" s="34">
        <v>55.0</v>
      </c>
      <c r="O50" s="34">
        <v>24714.0</v>
      </c>
      <c r="P50" s="34">
        <v>3.0</v>
      </c>
      <c r="Q50" s="2" t="s">
        <v>58</v>
      </c>
      <c r="R50" s="34">
        <f t="shared" si="19"/>
        <v>1572</v>
      </c>
      <c r="S50" s="35">
        <v>0.9</v>
      </c>
      <c r="T50" s="34">
        <v>24714.0</v>
      </c>
      <c r="U50" s="34" t="s">
        <v>58</v>
      </c>
      <c r="V50" s="34">
        <f t="shared" si="18"/>
        <v>1572</v>
      </c>
      <c r="W50" s="34" t="s">
        <v>384</v>
      </c>
      <c r="X50" s="34" t="s">
        <v>385</v>
      </c>
      <c r="Y50" s="34">
        <f>G50</f>
        <v>24714</v>
      </c>
      <c r="Z50" s="34">
        <f>J50</f>
        <v>24714</v>
      </c>
      <c r="AA50" s="34">
        <f>O50</f>
        <v>24714</v>
      </c>
      <c r="AB50" s="2" t="s">
        <v>386</v>
      </c>
      <c r="AC50" s="34">
        <v>24714.0</v>
      </c>
      <c r="AD50" s="2" t="s">
        <v>387</v>
      </c>
      <c r="AE50" s="2" t="s">
        <v>64</v>
      </c>
      <c r="AF50" s="2" t="s">
        <v>313</v>
      </c>
      <c r="AG50" s="49" t="s">
        <v>388</v>
      </c>
      <c r="AH50" s="36">
        <v>1.0</v>
      </c>
      <c r="AI50" s="34">
        <v>0.0</v>
      </c>
      <c r="AJ50" s="2" t="str">
        <f t="shared" si="15"/>
        <v>[portal protein,NCBI,Birchlyn,QDF17222.1,100%,0]</v>
      </c>
      <c r="AK50" s="72" t="s">
        <v>389</v>
      </c>
      <c r="AL50" s="2" t="s">
        <v>139</v>
      </c>
      <c r="AM50" s="2" t="s">
        <v>390</v>
      </c>
      <c r="AN50" s="2" t="s">
        <v>391</v>
      </c>
      <c r="AO50" s="41">
        <f>337/524</f>
        <v>0.643129771</v>
      </c>
      <c r="AP50" s="41">
        <v>1.0</v>
      </c>
      <c r="AQ50" s="2" t="str">
        <f t="shared" si="16"/>
        <v>[Phage portal protein,PDB,Rhodobacter capsulatus,6TE9_A,64.3129770992367%,100%]</v>
      </c>
      <c r="AR50" s="2" t="s">
        <v>392</v>
      </c>
      <c r="AS50" s="2" t="s">
        <v>68</v>
      </c>
      <c r="AT50" s="34">
        <v>0.0</v>
      </c>
      <c r="AU50" s="2" t="s">
        <v>387</v>
      </c>
    </row>
    <row r="51">
      <c r="A51" s="55">
        <v>49.0</v>
      </c>
      <c r="B51" s="56" t="s">
        <v>236</v>
      </c>
      <c r="C51" s="34">
        <v>26282.0</v>
      </c>
      <c r="D51" s="34">
        <v>26740.0</v>
      </c>
      <c r="E51" s="2" t="s">
        <v>56</v>
      </c>
      <c r="F51" s="2" t="s">
        <v>393</v>
      </c>
      <c r="G51" s="34">
        <v>26282.0</v>
      </c>
      <c r="H51" s="2" t="s">
        <v>79</v>
      </c>
      <c r="I51" s="34">
        <v>459.0</v>
      </c>
      <c r="J51" s="34">
        <v>26282.0</v>
      </c>
      <c r="K51" s="2" t="s">
        <v>79</v>
      </c>
      <c r="L51" s="34">
        <v>459.0</v>
      </c>
      <c r="M51" s="2" t="s">
        <v>59</v>
      </c>
      <c r="N51" s="34">
        <v>56.0</v>
      </c>
      <c r="O51" s="34">
        <v>26282.0</v>
      </c>
      <c r="P51" s="34">
        <v>1.0</v>
      </c>
      <c r="Q51" s="2" t="s">
        <v>79</v>
      </c>
      <c r="R51" s="34">
        <f t="shared" si="19"/>
        <v>459</v>
      </c>
      <c r="S51" s="35">
        <v>0.667</v>
      </c>
      <c r="T51" s="34">
        <v>26282.0</v>
      </c>
      <c r="U51" s="34" t="s">
        <v>79</v>
      </c>
      <c r="V51" s="34">
        <v>459.0</v>
      </c>
      <c r="W51" s="2" t="s">
        <v>394</v>
      </c>
      <c r="X51" s="34" t="s">
        <v>395</v>
      </c>
      <c r="Y51" s="34">
        <v>26282.0</v>
      </c>
      <c r="Z51" s="34">
        <v>26282.0</v>
      </c>
      <c r="AA51" s="34">
        <v>26282.0</v>
      </c>
      <c r="AB51" s="2" t="s">
        <v>396</v>
      </c>
      <c r="AC51" s="34">
        <v>26282.0</v>
      </c>
      <c r="AD51" s="2" t="s">
        <v>63</v>
      </c>
      <c r="AE51" s="2" t="s">
        <v>64</v>
      </c>
      <c r="AF51" s="2" t="s">
        <v>397</v>
      </c>
      <c r="AG51" s="49" t="s">
        <v>398</v>
      </c>
      <c r="AH51" s="36">
        <v>1.0</v>
      </c>
      <c r="AI51" s="37">
        <v>1.0E-107</v>
      </c>
      <c r="AJ51" s="2" t="str">
        <f t="shared" si="15"/>
        <v>[NKF,NCBI,SEA_STARBOW_48,AXH66557.1,100%,1E-107]</v>
      </c>
      <c r="AK51" s="2" t="s">
        <v>63</v>
      </c>
      <c r="AL51" s="2" t="s">
        <v>85</v>
      </c>
      <c r="AM51" s="2" t="s">
        <v>310</v>
      </c>
      <c r="AN51" s="2" t="s">
        <v>399</v>
      </c>
      <c r="AO51" s="41">
        <v>0.634</v>
      </c>
      <c r="AP51" s="41">
        <v>0.8484</v>
      </c>
      <c r="AQ51" s="2" t="str">
        <f t="shared" si="16"/>
        <v>[NKF,Pfam,n/a,PF19540.3,63.4%,84.84%]</v>
      </c>
      <c r="AR51" s="2" t="s">
        <v>63</v>
      </c>
      <c r="AS51" s="2" t="s">
        <v>173</v>
      </c>
      <c r="AT51" s="34">
        <v>4.0</v>
      </c>
      <c r="AU51" s="2" t="s">
        <v>281</v>
      </c>
    </row>
    <row r="52">
      <c r="A52" s="55">
        <v>50.0</v>
      </c>
      <c r="B52" s="56" t="s">
        <v>236</v>
      </c>
      <c r="C52" s="34">
        <v>26737.0</v>
      </c>
      <c r="D52" s="34">
        <v>28029.0</v>
      </c>
      <c r="E52" s="2" t="s">
        <v>69</v>
      </c>
      <c r="F52" s="2" t="s">
        <v>400</v>
      </c>
      <c r="G52" s="34">
        <v>26737.0</v>
      </c>
      <c r="H52" s="2" t="s">
        <v>58</v>
      </c>
      <c r="I52" s="34">
        <v>1293.0</v>
      </c>
      <c r="J52" s="34">
        <v>26737.0</v>
      </c>
      <c r="K52" s="2" t="s">
        <v>58</v>
      </c>
      <c r="L52" s="34">
        <v>1293.0</v>
      </c>
      <c r="M52" s="2" t="s">
        <v>59</v>
      </c>
      <c r="N52" s="34">
        <v>57.0</v>
      </c>
      <c r="O52" s="34">
        <v>26737.0</v>
      </c>
      <c r="P52" s="34">
        <v>1.0</v>
      </c>
      <c r="Q52" s="2" t="s">
        <v>58</v>
      </c>
      <c r="R52" s="34">
        <f t="shared" si="19"/>
        <v>1293</v>
      </c>
      <c r="S52" s="35">
        <v>0.318</v>
      </c>
      <c r="T52" s="34">
        <v>27508.0</v>
      </c>
      <c r="U52" s="34" t="s">
        <v>79</v>
      </c>
      <c r="V52" s="34">
        <v>522.0</v>
      </c>
      <c r="W52" s="34" t="s">
        <v>401</v>
      </c>
      <c r="X52" s="34" t="s">
        <v>402</v>
      </c>
      <c r="Y52" s="34">
        <v>26737.0</v>
      </c>
      <c r="Z52" s="34">
        <v>26737.0</v>
      </c>
      <c r="AA52" s="34">
        <v>26737.0</v>
      </c>
      <c r="AB52" s="2" t="s">
        <v>403</v>
      </c>
      <c r="AC52" s="34">
        <v>26737.0</v>
      </c>
      <c r="AD52" s="2" t="s">
        <v>404</v>
      </c>
      <c r="AE52" s="2" t="s">
        <v>64</v>
      </c>
      <c r="AF52" s="2" t="s">
        <v>405</v>
      </c>
      <c r="AG52" s="49" t="s">
        <v>406</v>
      </c>
      <c r="AH52" s="36">
        <v>1.0</v>
      </c>
      <c r="AI52" s="34">
        <v>0.0</v>
      </c>
      <c r="AJ52" s="2" t="str">
        <f t="shared" si="15"/>
        <v>[capsid maturation protease,NCBI,IchabodCrane,QFP97364.1,100%,0]</v>
      </c>
      <c r="AK52" s="2" t="s">
        <v>407</v>
      </c>
      <c r="AL52" s="2" t="s">
        <v>408</v>
      </c>
      <c r="AM52" s="2" t="s">
        <v>409</v>
      </c>
      <c r="AN52" s="2" t="s">
        <v>410</v>
      </c>
      <c r="AO52" s="41">
        <v>0.338</v>
      </c>
      <c r="AP52" s="41">
        <v>0.9978</v>
      </c>
      <c r="AQ52" s="2" t="str">
        <f t="shared" si="16"/>
        <v>[prohead protease,UniProt,Escherichia phage T5,Q6QGD7,33.8%,99.78%]</v>
      </c>
      <c r="AR52" s="2" t="s">
        <v>411</v>
      </c>
      <c r="AS52" s="2" t="s">
        <v>76</v>
      </c>
      <c r="AT52" s="34">
        <v>0.0</v>
      </c>
      <c r="AU52" s="2" t="s">
        <v>404</v>
      </c>
    </row>
    <row r="53">
      <c r="A53" s="55">
        <v>51.0</v>
      </c>
      <c r="B53" s="56" t="s">
        <v>236</v>
      </c>
      <c r="C53" s="34">
        <v>28062.0</v>
      </c>
      <c r="D53" s="34">
        <v>29057.0</v>
      </c>
      <c r="E53" s="2" t="s">
        <v>69</v>
      </c>
      <c r="F53" s="2" t="s">
        <v>412</v>
      </c>
      <c r="G53" s="34">
        <v>28062.0</v>
      </c>
      <c r="H53" s="2" t="s">
        <v>58</v>
      </c>
      <c r="I53" s="34">
        <v>996.0</v>
      </c>
      <c r="J53" s="34">
        <v>28062.0</v>
      </c>
      <c r="K53" s="2" t="s">
        <v>58</v>
      </c>
      <c r="L53" s="34">
        <v>996.0</v>
      </c>
      <c r="M53" s="2" t="s">
        <v>59</v>
      </c>
      <c r="N53" s="34">
        <v>58.0</v>
      </c>
      <c r="O53" s="34">
        <v>28062.0</v>
      </c>
      <c r="P53" s="34">
        <v>2.0</v>
      </c>
      <c r="Q53" s="2" t="s">
        <v>58</v>
      </c>
      <c r="R53" s="34">
        <f t="shared" si="19"/>
        <v>996</v>
      </c>
      <c r="S53" s="35">
        <v>0.889</v>
      </c>
      <c r="T53" s="34">
        <v>28062.0</v>
      </c>
      <c r="U53" s="34" t="s">
        <v>58</v>
      </c>
      <c r="V53" s="34">
        <f>IF(ISBLANK(T53),"N/A", IF(T53&gt;$D53, ABS(T53-$D53+1),ABS(T53-$D53-1)))</f>
        <v>996</v>
      </c>
      <c r="W53" s="34" t="s">
        <v>413</v>
      </c>
      <c r="X53" s="34" t="s">
        <v>414</v>
      </c>
      <c r="Y53" s="34">
        <f>G53</f>
        <v>28062</v>
      </c>
      <c r="Z53" s="34">
        <f>J53</f>
        <v>28062</v>
      </c>
      <c r="AA53" s="34">
        <f>O53</f>
        <v>28062</v>
      </c>
      <c r="AB53" s="2" t="s">
        <v>415</v>
      </c>
      <c r="AC53" s="34">
        <v>28062.0</v>
      </c>
      <c r="AD53" s="2" t="s">
        <v>416</v>
      </c>
      <c r="AE53" s="2" t="s">
        <v>64</v>
      </c>
      <c r="AF53" s="2" t="s">
        <v>305</v>
      </c>
      <c r="AG53" s="40" t="s">
        <v>417</v>
      </c>
      <c r="AH53" s="36">
        <v>1.0</v>
      </c>
      <c r="AI53" s="34">
        <v>0.0</v>
      </c>
      <c r="AJ53" s="2" t="str">
        <f t="shared" si="15"/>
        <v>[Virion structural protein,NCBI,Streptomyces phage Karimac,YP_009840223.1,100%,0]</v>
      </c>
      <c r="AK53" s="2" t="s">
        <v>418</v>
      </c>
      <c r="AL53" s="2" t="s">
        <v>139</v>
      </c>
      <c r="AM53" s="2" t="s">
        <v>419</v>
      </c>
      <c r="AN53" s="2" t="s">
        <v>420</v>
      </c>
      <c r="AO53" s="41">
        <f>279/332</f>
        <v>0.8403614458</v>
      </c>
      <c r="AP53" s="41">
        <v>0.9997</v>
      </c>
      <c r="AQ53" s="2" t="str">
        <f t="shared" si="16"/>
        <v>[major capsid protein,PDB,Propionibacterium phage PA6,3JB5_B,84.0361445783133%,99.97%]</v>
      </c>
      <c r="AR53" s="2" t="s">
        <v>421</v>
      </c>
      <c r="AS53" s="2" t="s">
        <v>76</v>
      </c>
      <c r="AT53" s="34">
        <v>0.0</v>
      </c>
      <c r="AU53" s="2" t="s">
        <v>418</v>
      </c>
    </row>
    <row r="54">
      <c r="A54" s="55">
        <v>52.0</v>
      </c>
      <c r="B54" s="56" t="s">
        <v>236</v>
      </c>
      <c r="C54" s="34">
        <v>29130.0</v>
      </c>
      <c r="D54" s="34">
        <v>29525.0</v>
      </c>
      <c r="E54" s="2" t="s">
        <v>56</v>
      </c>
      <c r="F54" s="2" t="s">
        <v>422</v>
      </c>
      <c r="G54" s="34">
        <v>29130.0</v>
      </c>
      <c r="H54" s="2" t="s">
        <v>58</v>
      </c>
      <c r="I54" s="34">
        <v>396.0</v>
      </c>
      <c r="J54" s="34">
        <v>29130.0</v>
      </c>
      <c r="K54" s="2" t="s">
        <v>58</v>
      </c>
      <c r="L54" s="34">
        <v>396.0</v>
      </c>
      <c r="M54" s="2" t="s">
        <v>59</v>
      </c>
      <c r="N54" s="34">
        <v>59.0</v>
      </c>
      <c r="O54" s="34">
        <v>29130.0</v>
      </c>
      <c r="P54" s="34">
        <v>11.0</v>
      </c>
      <c r="Q54" s="2" t="s">
        <v>58</v>
      </c>
      <c r="R54" s="34">
        <f t="shared" si="19"/>
        <v>396</v>
      </c>
      <c r="S54" s="35">
        <v>0.306</v>
      </c>
      <c r="T54" s="34">
        <v>29130.0</v>
      </c>
      <c r="U54" s="34" t="s">
        <v>58</v>
      </c>
      <c r="V54" s="34">
        <v>396.0</v>
      </c>
      <c r="W54" s="34" t="s">
        <v>423</v>
      </c>
      <c r="X54" s="34" t="s">
        <v>424</v>
      </c>
      <c r="Y54" s="34">
        <v>29130.0</v>
      </c>
      <c r="Z54" s="34">
        <v>29130.0</v>
      </c>
      <c r="AA54" s="34">
        <v>29130.0</v>
      </c>
      <c r="AB54" s="2" t="s">
        <v>425</v>
      </c>
      <c r="AC54" s="34">
        <v>29130.0</v>
      </c>
      <c r="AD54" s="2" t="s">
        <v>63</v>
      </c>
      <c r="AE54" s="2" t="s">
        <v>131</v>
      </c>
      <c r="AF54" s="73" t="s">
        <v>426</v>
      </c>
      <c r="AG54" s="2"/>
      <c r="AH54" s="36">
        <v>1.0</v>
      </c>
      <c r="AI54" s="37">
        <v>0.0</v>
      </c>
      <c r="AJ54" s="2" t="str">
        <f t="shared" si="15"/>
        <v>[NKF,DNAMaster,Karimac_228,,100%,0]</v>
      </c>
      <c r="AK54" s="2" t="s">
        <v>63</v>
      </c>
      <c r="AL54" s="2" t="s">
        <v>427</v>
      </c>
      <c r="AM54" s="2" t="s">
        <v>310</v>
      </c>
      <c r="AN54" s="2" t="s">
        <v>428</v>
      </c>
      <c r="AO54" s="41">
        <v>0.265</v>
      </c>
      <c r="AP54" s="41">
        <v>0.9864</v>
      </c>
      <c r="AQ54" s="2" t="str">
        <f t="shared" si="16"/>
        <v>[NKF,InterPro,n/a,PF21488.1,26.5%,98.64%]</v>
      </c>
      <c r="AR54" s="2" t="s">
        <v>63</v>
      </c>
      <c r="AS54" s="2" t="s">
        <v>76</v>
      </c>
      <c r="AT54" s="34">
        <v>0.0</v>
      </c>
      <c r="AU54" s="2" t="s">
        <v>63</v>
      </c>
    </row>
    <row r="55">
      <c r="A55" s="55">
        <v>53.0</v>
      </c>
      <c r="B55" s="56" t="s">
        <v>236</v>
      </c>
      <c r="C55" s="34">
        <v>29583.0</v>
      </c>
      <c r="D55" s="34">
        <v>30452.0</v>
      </c>
      <c r="E55" s="2" t="s">
        <v>56</v>
      </c>
      <c r="F55" s="2" t="s">
        <v>429</v>
      </c>
      <c r="G55" s="34">
        <v>29583.0</v>
      </c>
      <c r="H55" s="2" t="s">
        <v>58</v>
      </c>
      <c r="I55" s="34">
        <v>870.0</v>
      </c>
      <c r="J55" s="34">
        <v>29583.0</v>
      </c>
      <c r="K55" s="2" t="s">
        <v>58</v>
      </c>
      <c r="L55" s="34">
        <v>870.0</v>
      </c>
      <c r="M55" s="2" t="s">
        <v>59</v>
      </c>
      <c r="N55" s="34">
        <v>60.0</v>
      </c>
      <c r="O55" s="34">
        <v>29583.0</v>
      </c>
      <c r="P55" s="34">
        <v>1.0</v>
      </c>
      <c r="Q55" s="2" t="s">
        <v>58</v>
      </c>
      <c r="R55" s="34">
        <f t="shared" si="19"/>
        <v>870</v>
      </c>
      <c r="S55" s="35">
        <v>1.0</v>
      </c>
      <c r="T55" s="34">
        <v>29583.0</v>
      </c>
      <c r="U55" s="34" t="s">
        <v>58</v>
      </c>
      <c r="V55" s="34">
        <v>870.0</v>
      </c>
      <c r="W55" s="34" t="s">
        <v>430</v>
      </c>
      <c r="X55" s="34" t="s">
        <v>431</v>
      </c>
      <c r="Y55" s="34">
        <v>29583.0</v>
      </c>
      <c r="Z55" s="34">
        <v>29583.0</v>
      </c>
      <c r="AA55" s="34">
        <v>29583.0</v>
      </c>
      <c r="AB55" s="2" t="s">
        <v>432</v>
      </c>
      <c r="AC55" s="34">
        <v>29583.0</v>
      </c>
      <c r="AD55" s="2" t="s">
        <v>63</v>
      </c>
      <c r="AE55" s="2" t="s">
        <v>74</v>
      </c>
      <c r="AF55" s="39" t="s">
        <v>433</v>
      </c>
      <c r="AG55" s="2"/>
      <c r="AH55" s="36">
        <v>1.0</v>
      </c>
      <c r="AI55" s="34">
        <v>0.0</v>
      </c>
      <c r="AJ55" s="2" t="str">
        <f t="shared" si="15"/>
        <v>[NKF,DNA Master,SEA_STARBOW_52,,100%,0]</v>
      </c>
      <c r="AK55" s="2" t="s">
        <v>434</v>
      </c>
      <c r="AL55" s="2" t="s">
        <v>316</v>
      </c>
      <c r="AM55" s="2" t="s">
        <v>409</v>
      </c>
      <c r="AN55" s="2" t="s">
        <v>435</v>
      </c>
      <c r="AO55" s="41">
        <v>0.556</v>
      </c>
      <c r="AP55" s="41">
        <v>0.9985</v>
      </c>
      <c r="AQ55" s="2" t="str">
        <f t="shared" si="16"/>
        <v>[Head completion protein,uniprot,Escherichia phage T5,Q6QGD9,55.6%,99.85%]</v>
      </c>
      <c r="AR55" s="2" t="s">
        <v>63</v>
      </c>
      <c r="AS55" s="2" t="s">
        <v>68</v>
      </c>
      <c r="AT55" s="34">
        <v>0.0</v>
      </c>
      <c r="AU55" s="2" t="s">
        <v>436</v>
      </c>
    </row>
    <row r="56">
      <c r="A56" s="55">
        <v>54.0</v>
      </c>
      <c r="B56" s="56" t="s">
        <v>236</v>
      </c>
      <c r="C56" s="34">
        <v>30449.0</v>
      </c>
      <c r="D56" s="34">
        <v>30943.0</v>
      </c>
      <c r="E56" s="2" t="s">
        <v>69</v>
      </c>
      <c r="F56" s="2" t="s">
        <v>437</v>
      </c>
      <c r="G56" s="34">
        <v>30479.0</v>
      </c>
      <c r="H56" s="2" t="s">
        <v>58</v>
      </c>
      <c r="I56" s="34">
        <v>465.0</v>
      </c>
      <c r="J56" s="34">
        <v>30449.0</v>
      </c>
      <c r="K56" s="2" t="s">
        <v>58</v>
      </c>
      <c r="L56" s="34">
        <v>495.0</v>
      </c>
      <c r="M56" s="2" t="s">
        <v>127</v>
      </c>
      <c r="N56" s="34">
        <v>61.0</v>
      </c>
      <c r="O56" s="34">
        <v>30479.0</v>
      </c>
      <c r="P56" s="34">
        <v>5.0</v>
      </c>
      <c r="Q56" s="2" t="s">
        <v>58</v>
      </c>
      <c r="R56" s="34">
        <f t="shared" si="19"/>
        <v>465</v>
      </c>
      <c r="S56" s="35">
        <v>0.977</v>
      </c>
      <c r="T56" s="34">
        <v>30449.0</v>
      </c>
      <c r="U56" s="34" t="s">
        <v>58</v>
      </c>
      <c r="V56" s="34">
        <v>495.0</v>
      </c>
      <c r="W56" s="34" t="s">
        <v>438</v>
      </c>
      <c r="X56" s="34" t="s">
        <v>439</v>
      </c>
      <c r="Y56" s="34">
        <v>30479.0</v>
      </c>
      <c r="Z56" s="34">
        <v>30449.0</v>
      </c>
      <c r="AA56" s="34">
        <v>30479.0</v>
      </c>
      <c r="AB56" s="2" t="s">
        <v>440</v>
      </c>
      <c r="AC56" s="34">
        <v>30449.0</v>
      </c>
      <c r="AD56" s="2" t="s">
        <v>63</v>
      </c>
      <c r="AE56" s="2" t="s">
        <v>64</v>
      </c>
      <c r="AF56" s="2" t="s">
        <v>441</v>
      </c>
      <c r="AG56" s="40" t="s">
        <v>442</v>
      </c>
      <c r="AH56" s="36">
        <v>1.0</v>
      </c>
      <c r="AI56" s="37">
        <v>3.0E-109</v>
      </c>
      <c r="AJ56" s="2" t="str">
        <f t="shared" si="15"/>
        <v>[NKF,NCBI,SEA_BIRCHLYN_52,QDF17228.1,100%,3E-109]</v>
      </c>
      <c r="AK56" s="2" t="s">
        <v>434</v>
      </c>
      <c r="AL56" s="2" t="s">
        <v>316</v>
      </c>
      <c r="AM56" s="2" t="s">
        <v>443</v>
      </c>
      <c r="AN56" s="2" t="s">
        <v>444</v>
      </c>
      <c r="AO56" s="41">
        <v>0.6545</v>
      </c>
      <c r="AP56" s="41">
        <v>0.937</v>
      </c>
      <c r="AQ56" s="2" t="str">
        <f t="shared" si="16"/>
        <v>[Head completion protein,uniprot,Bacillus phage SPP1 ,O48446,65.45%,93.7%]</v>
      </c>
      <c r="AR56" s="2" t="s">
        <v>63</v>
      </c>
      <c r="AS56" s="2" t="s">
        <v>68</v>
      </c>
      <c r="AT56" s="34">
        <v>0.0</v>
      </c>
      <c r="AU56" s="2" t="s">
        <v>63</v>
      </c>
    </row>
    <row r="57">
      <c r="A57" s="55">
        <v>55.0</v>
      </c>
      <c r="B57" s="56" t="s">
        <v>236</v>
      </c>
      <c r="C57" s="34">
        <v>30936.0</v>
      </c>
      <c r="D57" s="34">
        <v>31724.0</v>
      </c>
      <c r="E57" s="2" t="s">
        <v>56</v>
      </c>
      <c r="F57" s="2" t="s">
        <v>445</v>
      </c>
      <c r="G57" s="34">
        <v>30936.0</v>
      </c>
      <c r="H57" s="2" t="s">
        <v>79</v>
      </c>
      <c r="I57" s="34">
        <v>789.0</v>
      </c>
      <c r="J57" s="34">
        <v>30936.0</v>
      </c>
      <c r="K57" s="2" t="s">
        <v>79</v>
      </c>
      <c r="L57" s="34">
        <v>789.0</v>
      </c>
      <c r="M57" s="2" t="s">
        <v>59</v>
      </c>
      <c r="N57" s="34">
        <v>62.0</v>
      </c>
      <c r="O57" s="34">
        <v>30936.0</v>
      </c>
      <c r="P57" s="34">
        <v>6.0</v>
      </c>
      <c r="Q57" s="2" t="s">
        <v>79</v>
      </c>
      <c r="R57" s="34">
        <f t="shared" si="19"/>
        <v>789</v>
      </c>
      <c r="S57" s="35">
        <v>0.847</v>
      </c>
      <c r="T57" s="34">
        <v>31290.0</v>
      </c>
      <c r="U57" s="34" t="s">
        <v>58</v>
      </c>
      <c r="V57" s="34">
        <v>435.0</v>
      </c>
      <c r="W57" s="34" t="s">
        <v>446</v>
      </c>
      <c r="X57" s="34" t="s">
        <v>447</v>
      </c>
      <c r="Y57" s="34">
        <v>30936.0</v>
      </c>
      <c r="Z57" s="34">
        <v>30936.0</v>
      </c>
      <c r="AA57" s="34">
        <v>30936.0</v>
      </c>
      <c r="AB57" s="2" t="s">
        <v>448</v>
      </c>
      <c r="AC57" s="34">
        <v>30936.0</v>
      </c>
      <c r="AD57" s="2" t="s">
        <v>63</v>
      </c>
      <c r="AE57" s="2" t="s">
        <v>74</v>
      </c>
      <c r="AF57" s="2" t="s">
        <v>449</v>
      </c>
      <c r="AG57" s="2"/>
      <c r="AH57" s="36">
        <v>1.0</v>
      </c>
      <c r="AI57" s="34">
        <v>0.0</v>
      </c>
      <c r="AJ57" s="2" t="str">
        <f t="shared" si="15"/>
        <v>[NKF,DNA Master,Karimac_225,,100%,0]</v>
      </c>
      <c r="AK57" s="2" t="s">
        <v>67</v>
      </c>
      <c r="AL57" s="2"/>
      <c r="AM57" s="2"/>
      <c r="AN57" s="2"/>
      <c r="AO57" s="38"/>
      <c r="AP57" s="38"/>
      <c r="AQ57" s="2" t="str">
        <f t="shared" si="16"/>
        <v>[NKF, no hits above 90%,,,,0%,0%]</v>
      </c>
      <c r="AR57" s="2" t="s">
        <v>63</v>
      </c>
      <c r="AS57" s="2" t="s">
        <v>68</v>
      </c>
      <c r="AT57" s="34">
        <v>0.0</v>
      </c>
      <c r="AU57" s="2" t="s">
        <v>63</v>
      </c>
    </row>
    <row r="58">
      <c r="A58" s="55">
        <v>56.0</v>
      </c>
      <c r="B58" s="56" t="s">
        <v>236</v>
      </c>
      <c r="C58" s="34">
        <v>31721.0</v>
      </c>
      <c r="D58" s="34">
        <v>32224.0</v>
      </c>
      <c r="E58" s="2" t="s">
        <v>69</v>
      </c>
      <c r="F58" s="2" t="s">
        <v>450</v>
      </c>
      <c r="G58" s="34">
        <v>31721.0</v>
      </c>
      <c r="H58" s="2" t="s">
        <v>58</v>
      </c>
      <c r="I58" s="34">
        <f t="shared" ref="I58:I101" si="20">IF(ISBLANK(G58),"N/A", IF(G58&gt;$D58, ABS(G58-$D58+1),ABS(G58-$D58-1)))</f>
        <v>504</v>
      </c>
      <c r="J58" s="34">
        <v>31721.0</v>
      </c>
      <c r="K58" s="2" t="s">
        <v>58</v>
      </c>
      <c r="L58" s="34">
        <f t="shared" ref="L58:L68" si="21">IF(ISBLANK(J58),"N/A", IF(J58&gt;$D58, ABS(J58-$D58+1),ABS(J58-$D58-1)))</f>
        <v>504</v>
      </c>
      <c r="M58" s="2" t="s">
        <v>59</v>
      </c>
      <c r="N58" s="34">
        <v>63.0</v>
      </c>
      <c r="O58" s="34">
        <v>31721.0</v>
      </c>
      <c r="P58" s="34">
        <v>4.0</v>
      </c>
      <c r="Q58" s="2" t="s">
        <v>58</v>
      </c>
      <c r="R58" s="34">
        <f t="shared" si="19"/>
        <v>504</v>
      </c>
      <c r="S58" s="35">
        <v>0.391</v>
      </c>
      <c r="T58" s="34">
        <v>31721.0</v>
      </c>
      <c r="U58" s="34" t="s">
        <v>58</v>
      </c>
      <c r="V58" s="34">
        <f t="shared" ref="V58:V70" si="22">IF(ISBLANK(T58),"N/A", IF(T58&gt;$D58, ABS(T58-$D58+1),ABS(T58-$D58-1)))</f>
        <v>504</v>
      </c>
      <c r="W58" s="34" t="s">
        <v>451</v>
      </c>
      <c r="X58" s="34" t="s">
        <v>452</v>
      </c>
      <c r="Y58" s="34">
        <f t="shared" ref="Y58:Y101" si="23">G58</f>
        <v>31721</v>
      </c>
      <c r="Z58" s="34">
        <f t="shared" ref="Z58:Z83" si="24">J58</f>
        <v>31721</v>
      </c>
      <c r="AA58" s="34">
        <f t="shared" ref="AA58:AA101" si="25">O58</f>
        <v>31721</v>
      </c>
      <c r="AB58" s="2" t="s">
        <v>453</v>
      </c>
      <c r="AC58" s="34">
        <v>31721.0</v>
      </c>
      <c r="AD58" s="2" t="s">
        <v>63</v>
      </c>
      <c r="AE58" s="2" t="s">
        <v>131</v>
      </c>
      <c r="AF58" s="39" t="s">
        <v>454</v>
      </c>
      <c r="AG58" s="2"/>
      <c r="AH58" s="36">
        <v>1.0</v>
      </c>
      <c r="AI58" s="37">
        <v>0.0</v>
      </c>
      <c r="AJ58" s="2" t="str">
        <f t="shared" si="15"/>
        <v>[NKF,DNAMaster,SEA_STARBOW_55,,100%,0]</v>
      </c>
      <c r="AK58" s="2" t="s">
        <v>104</v>
      </c>
      <c r="AL58" s="2"/>
      <c r="AM58" s="2"/>
      <c r="AN58" s="2"/>
      <c r="AO58" s="38"/>
      <c r="AP58" s="38"/>
      <c r="AQ58" s="2" t="str">
        <f t="shared" si="16"/>
        <v>[NKF. no hit above 90%,,,,0%,0%]</v>
      </c>
      <c r="AR58" s="2" t="s">
        <v>63</v>
      </c>
      <c r="AS58" s="2" t="s">
        <v>76</v>
      </c>
      <c r="AT58" s="34">
        <v>0.0</v>
      </c>
      <c r="AU58" s="2" t="s">
        <v>63</v>
      </c>
    </row>
    <row r="59">
      <c r="A59" s="55">
        <v>57.0</v>
      </c>
      <c r="B59" s="56" t="s">
        <v>236</v>
      </c>
      <c r="C59" s="34">
        <v>32331.0</v>
      </c>
      <c r="D59" s="34">
        <v>32954.0</v>
      </c>
      <c r="E59" s="2" t="s">
        <v>69</v>
      </c>
      <c r="F59" s="2" t="s">
        <v>455</v>
      </c>
      <c r="G59" s="34">
        <v>32331.0</v>
      </c>
      <c r="H59" s="2" t="s">
        <v>58</v>
      </c>
      <c r="I59" s="34">
        <f t="shared" si="20"/>
        <v>624</v>
      </c>
      <c r="J59" s="34">
        <v>32331.0</v>
      </c>
      <c r="K59" s="2" t="s">
        <v>58</v>
      </c>
      <c r="L59" s="34">
        <f t="shared" si="21"/>
        <v>624</v>
      </c>
      <c r="M59" s="2" t="s">
        <v>59</v>
      </c>
      <c r="N59" s="34">
        <v>64.0</v>
      </c>
      <c r="O59" s="34">
        <v>32331.0</v>
      </c>
      <c r="P59" s="34">
        <v>3.0</v>
      </c>
      <c r="Q59" s="2" t="s">
        <v>58</v>
      </c>
      <c r="R59" s="34">
        <f t="shared" si="19"/>
        <v>624</v>
      </c>
      <c r="S59" s="35">
        <v>0.967</v>
      </c>
      <c r="T59" s="34">
        <v>32928.0</v>
      </c>
      <c r="U59" s="34" t="s">
        <v>79</v>
      </c>
      <c r="V59" s="34">
        <f t="shared" si="22"/>
        <v>27</v>
      </c>
      <c r="W59" s="2" t="s">
        <v>456</v>
      </c>
      <c r="X59" s="34" t="s">
        <v>457</v>
      </c>
      <c r="Y59" s="34">
        <f t="shared" si="23"/>
        <v>32331</v>
      </c>
      <c r="Z59" s="34">
        <f t="shared" si="24"/>
        <v>32331</v>
      </c>
      <c r="AA59" s="34">
        <f t="shared" si="25"/>
        <v>32331</v>
      </c>
      <c r="AB59" s="2" t="s">
        <v>458</v>
      </c>
      <c r="AC59" s="34">
        <v>32331.0</v>
      </c>
      <c r="AD59" s="2" t="s">
        <v>459</v>
      </c>
      <c r="AE59" s="2" t="s">
        <v>131</v>
      </c>
      <c r="AF59" s="2" t="s">
        <v>290</v>
      </c>
      <c r="AG59" s="2"/>
      <c r="AH59" s="36">
        <v>1.0</v>
      </c>
      <c r="AI59" s="37">
        <v>0.0</v>
      </c>
      <c r="AJ59" s="2" t="str">
        <f t="shared" si="15"/>
        <v>[protein with lg domain,DNAMaster,Karimac,,100%,0]</v>
      </c>
      <c r="AK59" s="57" t="s">
        <v>460</v>
      </c>
      <c r="AL59" s="2" t="s">
        <v>408</v>
      </c>
      <c r="AM59" s="74" t="s">
        <v>461</v>
      </c>
      <c r="AN59" s="2" t="s">
        <v>462</v>
      </c>
      <c r="AO59" s="41">
        <v>0.8696</v>
      </c>
      <c r="AP59" s="41">
        <v>0.9986</v>
      </c>
      <c r="AQ59" s="2" t="str">
        <f t="shared" si="16"/>
        <v>[Major tail protein Gp23,UniProt,Mycobacterium phage L5,Q05229,86.96%,99.86%]</v>
      </c>
      <c r="AR59" s="2" t="s">
        <v>463</v>
      </c>
      <c r="AS59" s="2" t="s">
        <v>76</v>
      </c>
      <c r="AT59" s="34">
        <v>0.0</v>
      </c>
      <c r="AU59" s="2" t="s">
        <v>464</v>
      </c>
    </row>
    <row r="60">
      <c r="A60" s="55">
        <v>58.0</v>
      </c>
      <c r="B60" s="56" t="s">
        <v>236</v>
      </c>
      <c r="C60" s="34">
        <v>33051.0</v>
      </c>
      <c r="D60" s="34">
        <v>33401.0</v>
      </c>
      <c r="E60" s="2" t="s">
        <v>113</v>
      </c>
      <c r="F60" s="2" t="s">
        <v>465</v>
      </c>
      <c r="G60" s="34">
        <v>33051.0</v>
      </c>
      <c r="H60" s="2" t="s">
        <v>143</v>
      </c>
      <c r="I60" s="34">
        <f t="shared" si="20"/>
        <v>351</v>
      </c>
      <c r="J60" s="34">
        <v>33051.0</v>
      </c>
      <c r="K60" s="2" t="s">
        <v>143</v>
      </c>
      <c r="L60" s="34">
        <f t="shared" si="21"/>
        <v>351</v>
      </c>
      <c r="M60" s="2" t="s">
        <v>59</v>
      </c>
      <c r="N60" s="34">
        <v>65.0</v>
      </c>
      <c r="O60" s="34">
        <v>33051.0</v>
      </c>
      <c r="P60" s="34">
        <v>3.0</v>
      </c>
      <c r="Q60" s="2" t="s">
        <v>143</v>
      </c>
      <c r="R60" s="34">
        <f t="shared" si="19"/>
        <v>351</v>
      </c>
      <c r="S60" s="35">
        <v>1.0</v>
      </c>
      <c r="T60" s="34">
        <v>33279.0</v>
      </c>
      <c r="U60" s="34" t="s">
        <v>79</v>
      </c>
      <c r="V60" s="34">
        <f t="shared" si="22"/>
        <v>123</v>
      </c>
      <c r="W60" s="34" t="s">
        <v>466</v>
      </c>
      <c r="X60" s="34" t="s">
        <v>467</v>
      </c>
      <c r="Y60" s="34">
        <f t="shared" si="23"/>
        <v>33051</v>
      </c>
      <c r="Z60" s="34">
        <f t="shared" si="24"/>
        <v>33051</v>
      </c>
      <c r="AA60" s="34">
        <f t="shared" si="25"/>
        <v>33051</v>
      </c>
      <c r="AB60" s="2" t="s">
        <v>468</v>
      </c>
      <c r="AC60" s="34">
        <v>33051.0</v>
      </c>
      <c r="AD60" s="2" t="s">
        <v>469</v>
      </c>
      <c r="AE60" s="2" t="s">
        <v>131</v>
      </c>
      <c r="AF60" s="2" t="s">
        <v>110</v>
      </c>
      <c r="AG60" s="2"/>
      <c r="AH60" s="36">
        <v>1.0</v>
      </c>
      <c r="AI60" s="37">
        <v>0.0</v>
      </c>
      <c r="AJ60" s="2" t="str">
        <f t="shared" si="15"/>
        <v>[tail assembly chaperone,DNAMaster,Starbow,,100%,0]</v>
      </c>
      <c r="AK60" s="2" t="s">
        <v>63</v>
      </c>
      <c r="AL60" s="59" t="s">
        <v>139</v>
      </c>
      <c r="AM60" s="75" t="s">
        <v>470</v>
      </c>
      <c r="AN60" s="2" t="s">
        <v>471</v>
      </c>
      <c r="AO60" s="41">
        <v>0.6897</v>
      </c>
      <c r="AP60" s="41">
        <v>0.9851</v>
      </c>
      <c r="AQ60" s="2" t="str">
        <f t="shared" si="16"/>
        <v>[NKF,PDB,Phage_TAC_11,PF11836.12,68.97%,98.51%]</v>
      </c>
      <c r="AR60" s="2" t="s">
        <v>63</v>
      </c>
      <c r="AS60" s="2" t="s">
        <v>76</v>
      </c>
      <c r="AT60" s="34">
        <v>0.0</v>
      </c>
      <c r="AU60" s="2" t="s">
        <v>63</v>
      </c>
    </row>
    <row r="61">
      <c r="A61" s="55">
        <v>59.0</v>
      </c>
      <c r="B61" s="56" t="s">
        <v>236</v>
      </c>
      <c r="C61" s="34">
        <v>33431.0</v>
      </c>
      <c r="D61" s="34">
        <v>33703.0</v>
      </c>
      <c r="E61" s="2" t="s">
        <v>56</v>
      </c>
      <c r="F61" s="2" t="s">
        <v>472</v>
      </c>
      <c r="G61" s="34">
        <v>33431.0</v>
      </c>
      <c r="H61" s="2" t="s">
        <v>143</v>
      </c>
      <c r="I61" s="34">
        <f t="shared" si="20"/>
        <v>273</v>
      </c>
      <c r="J61" s="34">
        <v>33461.0</v>
      </c>
      <c r="K61" s="2" t="s">
        <v>58</v>
      </c>
      <c r="L61" s="34">
        <f t="shared" si="21"/>
        <v>243</v>
      </c>
      <c r="M61" s="2" t="s">
        <v>127</v>
      </c>
      <c r="N61" s="34">
        <v>66.0</v>
      </c>
      <c r="O61" s="34">
        <v>33431.0</v>
      </c>
      <c r="P61" s="34">
        <v>4.0</v>
      </c>
      <c r="Q61" s="2" t="s">
        <v>143</v>
      </c>
      <c r="R61" s="34">
        <f t="shared" si="19"/>
        <v>273</v>
      </c>
      <c r="S61" s="35">
        <v>0.657</v>
      </c>
      <c r="T61" s="34">
        <v>33431.0</v>
      </c>
      <c r="U61" s="34" t="s">
        <v>143</v>
      </c>
      <c r="V61" s="34">
        <f t="shared" si="22"/>
        <v>273</v>
      </c>
      <c r="W61" s="34" t="s">
        <v>473</v>
      </c>
      <c r="X61" s="34" t="s">
        <v>474</v>
      </c>
      <c r="Y61" s="34">
        <f t="shared" si="23"/>
        <v>33431</v>
      </c>
      <c r="Z61" s="34">
        <f t="shared" si="24"/>
        <v>33461</v>
      </c>
      <c r="AA61" s="34">
        <f t="shared" si="25"/>
        <v>33431</v>
      </c>
      <c r="AB61" s="2" t="s">
        <v>475</v>
      </c>
      <c r="AC61" s="34">
        <v>33431.0</v>
      </c>
      <c r="AD61" s="2" t="s">
        <v>63</v>
      </c>
      <c r="AE61" s="2" t="s">
        <v>64</v>
      </c>
      <c r="AF61" s="2" t="s">
        <v>476</v>
      </c>
      <c r="AG61" s="40" t="s">
        <v>477</v>
      </c>
      <c r="AH61" s="36">
        <v>1.0</v>
      </c>
      <c r="AI61" s="37">
        <v>4.0E-57</v>
      </c>
      <c r="AJ61" s="2" t="str">
        <f t="shared" si="15"/>
        <v>[NKF,NCBI,Karimac_221,YP_009840231.1,100%,4E-57]</v>
      </c>
      <c r="AK61" s="2" t="s">
        <v>104</v>
      </c>
      <c r="AL61" s="2"/>
      <c r="AM61" s="2"/>
      <c r="AN61" s="2"/>
      <c r="AO61" s="38"/>
      <c r="AP61" s="38"/>
      <c r="AQ61" s="2" t="str">
        <f t="shared" si="16"/>
        <v>[NKF. no hit above 90%,,,,0%,0%]</v>
      </c>
      <c r="AR61" s="2" t="s">
        <v>63</v>
      </c>
      <c r="AS61" s="2" t="s">
        <v>76</v>
      </c>
      <c r="AT61" s="34">
        <v>0.0</v>
      </c>
      <c r="AU61" s="2" t="s">
        <v>63</v>
      </c>
    </row>
    <row r="62">
      <c r="A62" s="55">
        <v>60.0</v>
      </c>
      <c r="B62" s="56" t="s">
        <v>236</v>
      </c>
      <c r="C62" s="34">
        <v>33796.0</v>
      </c>
      <c r="D62" s="34">
        <v>40095.0</v>
      </c>
      <c r="E62" s="2" t="s">
        <v>56</v>
      </c>
      <c r="F62" s="2" t="s">
        <v>478</v>
      </c>
      <c r="G62" s="34">
        <v>33796.0</v>
      </c>
      <c r="H62" s="2" t="s">
        <v>58</v>
      </c>
      <c r="I62" s="34">
        <f t="shared" si="20"/>
        <v>6300</v>
      </c>
      <c r="J62" s="34">
        <v>33796.0</v>
      </c>
      <c r="K62" s="2" t="s">
        <v>58</v>
      </c>
      <c r="L62" s="34">
        <f t="shared" si="21"/>
        <v>6300</v>
      </c>
      <c r="M62" s="2" t="s">
        <v>59</v>
      </c>
      <c r="N62" s="34">
        <v>67.0</v>
      </c>
      <c r="O62" s="34">
        <v>33796.0</v>
      </c>
      <c r="P62" s="34">
        <v>23.0</v>
      </c>
      <c r="Q62" s="2" t="s">
        <v>58</v>
      </c>
      <c r="R62" s="34">
        <f t="shared" si="19"/>
        <v>6300</v>
      </c>
      <c r="S62" s="35">
        <v>0.954</v>
      </c>
      <c r="T62" s="34">
        <v>37111.0</v>
      </c>
      <c r="U62" s="34" t="s">
        <v>58</v>
      </c>
      <c r="V62" s="34">
        <f t="shared" si="22"/>
        <v>2985</v>
      </c>
      <c r="W62" s="34" t="s">
        <v>350</v>
      </c>
      <c r="X62" s="34" t="s">
        <v>479</v>
      </c>
      <c r="Y62" s="34">
        <f t="shared" si="23"/>
        <v>33796</v>
      </c>
      <c r="Z62" s="34">
        <f t="shared" si="24"/>
        <v>33796</v>
      </c>
      <c r="AA62" s="34">
        <f t="shared" si="25"/>
        <v>33796</v>
      </c>
      <c r="AB62" s="2" t="s">
        <v>480</v>
      </c>
      <c r="AC62" s="34">
        <v>33796.0</v>
      </c>
      <c r="AD62" s="2" t="s">
        <v>481</v>
      </c>
      <c r="AE62" s="2" t="s">
        <v>64</v>
      </c>
      <c r="AF62" s="2" t="s">
        <v>482</v>
      </c>
      <c r="AG62" s="2" t="s">
        <v>483</v>
      </c>
      <c r="AH62" s="41">
        <v>0.9995</v>
      </c>
      <c r="AI62" s="37">
        <v>0.0</v>
      </c>
      <c r="AJ62" s="2" t="str">
        <f t="shared" si="15"/>
        <v>[tape measure protein,NCBI,Wipeout,QGH74305.1,99.95%,0]</v>
      </c>
      <c r="AK62" s="2" t="s">
        <v>484</v>
      </c>
      <c r="AL62" s="2" t="s">
        <v>374</v>
      </c>
      <c r="AM62" s="76" t="s">
        <v>485</v>
      </c>
      <c r="AN62" s="43" t="s">
        <v>486</v>
      </c>
      <c r="AO62" s="41">
        <v>0.9</v>
      </c>
      <c r="AP62" s="41">
        <v>1.0</v>
      </c>
      <c r="AQ62" s="2" t="str">
        <f t="shared" si="16"/>
        <v>[Tape measure protein,PFAM,Bacillus phage SPbeta,O64046,90%,100%]</v>
      </c>
      <c r="AR62" s="2" t="s">
        <v>487</v>
      </c>
      <c r="AS62" s="2" t="s">
        <v>165</v>
      </c>
      <c r="AT62" s="34">
        <v>4.0</v>
      </c>
      <c r="AU62" s="2" t="s">
        <v>481</v>
      </c>
    </row>
    <row r="63">
      <c r="A63" s="55">
        <v>61.0</v>
      </c>
      <c r="B63" s="56" t="s">
        <v>236</v>
      </c>
      <c r="C63" s="34">
        <v>40092.0</v>
      </c>
      <c r="D63" s="34">
        <v>40487.0</v>
      </c>
      <c r="E63" s="2" t="s">
        <v>69</v>
      </c>
      <c r="F63" s="2" t="s">
        <v>488</v>
      </c>
      <c r="G63" s="34">
        <v>40092.0</v>
      </c>
      <c r="H63" s="2" t="s">
        <v>58</v>
      </c>
      <c r="I63" s="34">
        <f t="shared" si="20"/>
        <v>396</v>
      </c>
      <c r="J63" s="34">
        <v>40092.0</v>
      </c>
      <c r="K63" s="2" t="s">
        <v>58</v>
      </c>
      <c r="L63" s="34">
        <f t="shared" si="21"/>
        <v>396</v>
      </c>
      <c r="M63" s="2" t="s">
        <v>59</v>
      </c>
      <c r="N63" s="34">
        <v>68.0</v>
      </c>
      <c r="O63" s="34">
        <v>40092.0</v>
      </c>
      <c r="P63" s="34">
        <v>4.0</v>
      </c>
      <c r="Q63" s="2" t="s">
        <v>58</v>
      </c>
      <c r="R63" s="34">
        <f t="shared" si="19"/>
        <v>396</v>
      </c>
      <c r="S63" s="35">
        <v>0.586</v>
      </c>
      <c r="T63" s="34">
        <v>40386.0</v>
      </c>
      <c r="U63" s="34" t="s">
        <v>79</v>
      </c>
      <c r="V63" s="34">
        <f t="shared" si="22"/>
        <v>102</v>
      </c>
      <c r="W63" s="34" t="s">
        <v>489</v>
      </c>
      <c r="X63" s="34" t="s">
        <v>490</v>
      </c>
      <c r="Y63" s="34">
        <f t="shared" si="23"/>
        <v>40092</v>
      </c>
      <c r="Z63" s="34">
        <f t="shared" si="24"/>
        <v>40092</v>
      </c>
      <c r="AA63" s="34">
        <f t="shared" si="25"/>
        <v>40092</v>
      </c>
      <c r="AB63" s="2" t="s">
        <v>491</v>
      </c>
      <c r="AC63" s="34">
        <v>40092.0</v>
      </c>
      <c r="AD63" s="2" t="s">
        <v>492</v>
      </c>
      <c r="AE63" s="2" t="s">
        <v>64</v>
      </c>
      <c r="AF63" s="2" t="s">
        <v>493</v>
      </c>
      <c r="AG63" s="49" t="s">
        <v>494</v>
      </c>
      <c r="AH63" s="36">
        <v>1.0</v>
      </c>
      <c r="AI63" s="37">
        <v>2.0E-87</v>
      </c>
      <c r="AJ63" s="2" t="str">
        <f t="shared" si="15"/>
        <v>[minor tail protein,NCBI,LukeCage,YP_009839985.1,100%,2E-87]</v>
      </c>
      <c r="AK63" s="2" t="s">
        <v>63</v>
      </c>
      <c r="AL63" s="2" t="s">
        <v>374</v>
      </c>
      <c r="AM63" s="77" t="s">
        <v>495</v>
      </c>
      <c r="AN63" s="2" t="s">
        <v>496</v>
      </c>
      <c r="AO63" s="41">
        <v>0.9084</v>
      </c>
      <c r="AP63" s="41">
        <v>0.9992</v>
      </c>
      <c r="AQ63" s="2" t="str">
        <f t="shared" si="16"/>
        <v>[NKF,PFAM,DUF6711,PF20458.2,90.84%,99.92%]</v>
      </c>
      <c r="AR63" s="2" t="s">
        <v>497</v>
      </c>
      <c r="AS63" s="2" t="s">
        <v>76</v>
      </c>
      <c r="AT63" s="34">
        <v>0.0</v>
      </c>
      <c r="AU63" s="2" t="s">
        <v>492</v>
      </c>
    </row>
    <row r="64">
      <c r="A64" s="55">
        <v>62.0</v>
      </c>
      <c r="B64" s="56" t="s">
        <v>236</v>
      </c>
      <c r="C64" s="34">
        <v>40491.0</v>
      </c>
      <c r="D64" s="34">
        <v>43688.0</v>
      </c>
      <c r="E64" s="2" t="s">
        <v>69</v>
      </c>
      <c r="F64" s="2" t="s">
        <v>498</v>
      </c>
      <c r="G64" s="34">
        <v>40491.0</v>
      </c>
      <c r="H64" s="2" t="s">
        <v>58</v>
      </c>
      <c r="I64" s="34">
        <f t="shared" si="20"/>
        <v>3198</v>
      </c>
      <c r="J64" s="34">
        <v>40491.0</v>
      </c>
      <c r="K64" s="2" t="s">
        <v>58</v>
      </c>
      <c r="L64" s="34">
        <f t="shared" si="21"/>
        <v>3198</v>
      </c>
      <c r="M64" s="2" t="s">
        <v>59</v>
      </c>
      <c r="N64" s="34">
        <v>69.0</v>
      </c>
      <c r="O64" s="34">
        <v>40491.0</v>
      </c>
      <c r="P64" s="34">
        <v>14.0</v>
      </c>
      <c r="Q64" s="2" t="s">
        <v>58</v>
      </c>
      <c r="R64" s="34">
        <f t="shared" si="19"/>
        <v>3198</v>
      </c>
      <c r="S64" s="35">
        <v>0.563</v>
      </c>
      <c r="T64" s="34">
        <v>42690.0</v>
      </c>
      <c r="U64" s="34" t="s">
        <v>58</v>
      </c>
      <c r="V64" s="34">
        <f t="shared" si="22"/>
        <v>999</v>
      </c>
      <c r="W64" s="34" t="s">
        <v>499</v>
      </c>
      <c r="X64" s="34" t="s">
        <v>500</v>
      </c>
      <c r="Y64" s="34">
        <f t="shared" si="23"/>
        <v>40491</v>
      </c>
      <c r="Z64" s="34">
        <f t="shared" si="24"/>
        <v>40491</v>
      </c>
      <c r="AA64" s="34">
        <f t="shared" si="25"/>
        <v>40491</v>
      </c>
      <c r="AB64" s="2" t="s">
        <v>501</v>
      </c>
      <c r="AC64" s="34">
        <v>40491.0</v>
      </c>
      <c r="AD64" s="2" t="s">
        <v>492</v>
      </c>
      <c r="AE64" s="2" t="s">
        <v>64</v>
      </c>
      <c r="AF64" s="2" t="s">
        <v>313</v>
      </c>
      <c r="AG64" s="2" t="s">
        <v>502</v>
      </c>
      <c r="AH64" s="36">
        <v>1.0</v>
      </c>
      <c r="AI64" s="37">
        <v>0.0</v>
      </c>
      <c r="AJ64" s="2" t="str">
        <f t="shared" si="15"/>
        <v>[minor tail protein,NCBI,Birchlyn,QDF17236.1,100%,0]</v>
      </c>
      <c r="AK64" s="78" t="s">
        <v>503</v>
      </c>
      <c r="AL64" s="2" t="s">
        <v>139</v>
      </c>
      <c r="AM64" s="79" t="s">
        <v>504</v>
      </c>
      <c r="AN64" s="2" t="s">
        <v>505</v>
      </c>
      <c r="AO64" s="41">
        <v>0.185</v>
      </c>
      <c r="AP64" s="41">
        <v>0.9871</v>
      </c>
      <c r="AQ64" s="2" t="str">
        <f t="shared" si="16"/>
        <v>[Structural Protein,PDB,Shewanella oneidensis MR-1,3CDD_E,18.5%,98.71%]</v>
      </c>
      <c r="AR64" s="2" t="s">
        <v>506</v>
      </c>
      <c r="AS64" s="2" t="s">
        <v>68</v>
      </c>
      <c r="AT64" s="34">
        <v>0.0</v>
      </c>
      <c r="AU64" s="2" t="s">
        <v>492</v>
      </c>
    </row>
    <row r="65">
      <c r="A65" s="55">
        <v>63.0</v>
      </c>
      <c r="B65" s="56" t="s">
        <v>236</v>
      </c>
      <c r="C65" s="34">
        <v>43725.0</v>
      </c>
      <c r="D65" s="34">
        <v>44093.0</v>
      </c>
      <c r="E65" s="2" t="s">
        <v>56</v>
      </c>
      <c r="F65" s="2" t="s">
        <v>507</v>
      </c>
      <c r="G65" s="34">
        <v>43725.0</v>
      </c>
      <c r="H65" s="2" t="s">
        <v>58</v>
      </c>
      <c r="I65" s="34">
        <f t="shared" si="20"/>
        <v>369</v>
      </c>
      <c r="J65" s="34">
        <v>43725.0</v>
      </c>
      <c r="K65" s="2" t="s">
        <v>58</v>
      </c>
      <c r="L65" s="34">
        <f t="shared" si="21"/>
        <v>369</v>
      </c>
      <c r="M65" s="2" t="s">
        <v>59</v>
      </c>
      <c r="N65" s="34">
        <v>70.0</v>
      </c>
      <c r="O65" s="34">
        <v>43725.0</v>
      </c>
      <c r="P65" s="34">
        <v>4.0</v>
      </c>
      <c r="Q65" s="2" t="s">
        <v>58</v>
      </c>
      <c r="R65" s="34">
        <f t="shared" si="19"/>
        <v>369</v>
      </c>
      <c r="S65" s="35">
        <v>1.0</v>
      </c>
      <c r="T65" s="34">
        <v>43899.0</v>
      </c>
      <c r="U65" s="34" t="s">
        <v>143</v>
      </c>
      <c r="V65" s="34">
        <f t="shared" si="22"/>
        <v>195</v>
      </c>
      <c r="W65" s="34" t="s">
        <v>508</v>
      </c>
      <c r="X65" s="34" t="s">
        <v>509</v>
      </c>
      <c r="Y65" s="34">
        <f t="shared" si="23"/>
        <v>43725</v>
      </c>
      <c r="Z65" s="34">
        <f t="shared" si="24"/>
        <v>43725</v>
      </c>
      <c r="AA65" s="34">
        <f t="shared" si="25"/>
        <v>43725</v>
      </c>
      <c r="AB65" s="2" t="s">
        <v>510</v>
      </c>
      <c r="AC65" s="34">
        <v>43725.0</v>
      </c>
      <c r="AD65" s="2" t="s">
        <v>63</v>
      </c>
      <c r="AE65" s="2" t="s">
        <v>64</v>
      </c>
      <c r="AF65" s="2" t="s">
        <v>511</v>
      </c>
      <c r="AG65" s="49" t="s">
        <v>512</v>
      </c>
      <c r="AH65" s="36">
        <v>1.0</v>
      </c>
      <c r="AI65" s="37">
        <v>3.0E-74</v>
      </c>
      <c r="AJ65" s="2" t="str">
        <f t="shared" si="15"/>
        <v>[NKF,NCBI,Karimac_217,YP_009840235.1,100%,3E-74]</v>
      </c>
      <c r="AK65" s="2" t="s">
        <v>104</v>
      </c>
      <c r="AL65" s="2"/>
      <c r="AM65" s="2"/>
      <c r="AN65" s="2"/>
      <c r="AO65" s="38"/>
      <c r="AP65" s="38"/>
      <c r="AQ65" s="2" t="str">
        <f t="shared" si="16"/>
        <v>[NKF. no hit above 90%,,,,0%,0%]</v>
      </c>
      <c r="AR65" s="2" t="s">
        <v>506</v>
      </c>
      <c r="AS65" s="2" t="s">
        <v>76</v>
      </c>
      <c r="AT65" s="34">
        <v>0.0</v>
      </c>
      <c r="AU65" s="2" t="s">
        <v>492</v>
      </c>
    </row>
    <row r="66">
      <c r="A66" s="55">
        <v>64.0</v>
      </c>
      <c r="B66" s="56" t="s">
        <v>236</v>
      </c>
      <c r="C66" s="34">
        <v>44090.0</v>
      </c>
      <c r="D66" s="34">
        <v>44887.0</v>
      </c>
      <c r="E66" s="2" t="s">
        <v>56</v>
      </c>
      <c r="F66" s="2" t="s">
        <v>513</v>
      </c>
      <c r="G66" s="34">
        <v>44090.0</v>
      </c>
      <c r="H66" s="2" t="s">
        <v>58</v>
      </c>
      <c r="I66" s="34">
        <f t="shared" si="20"/>
        <v>798</v>
      </c>
      <c r="J66" s="34">
        <v>44090.0</v>
      </c>
      <c r="K66" s="2" t="s">
        <v>58</v>
      </c>
      <c r="L66" s="34">
        <f t="shared" si="21"/>
        <v>798</v>
      </c>
      <c r="M66" s="2" t="s">
        <v>59</v>
      </c>
      <c r="N66" s="34">
        <v>71.0</v>
      </c>
      <c r="O66" s="34">
        <v>44090.0</v>
      </c>
      <c r="P66" s="34">
        <v>3.0</v>
      </c>
      <c r="Q66" s="2" t="s">
        <v>58</v>
      </c>
      <c r="R66" s="34">
        <f t="shared" si="19"/>
        <v>798</v>
      </c>
      <c r="S66" s="35">
        <v>0.694</v>
      </c>
      <c r="T66" s="34">
        <v>44090.0</v>
      </c>
      <c r="U66" s="34" t="s">
        <v>58</v>
      </c>
      <c r="V66" s="34">
        <f t="shared" si="22"/>
        <v>798</v>
      </c>
      <c r="W66" s="34" t="s">
        <v>514</v>
      </c>
      <c r="X66" s="34" t="s">
        <v>515</v>
      </c>
      <c r="Y66" s="34">
        <f t="shared" si="23"/>
        <v>44090</v>
      </c>
      <c r="Z66" s="34">
        <f t="shared" si="24"/>
        <v>44090</v>
      </c>
      <c r="AA66" s="34">
        <f t="shared" si="25"/>
        <v>44090</v>
      </c>
      <c r="AB66" s="2" t="s">
        <v>516</v>
      </c>
      <c r="AC66" s="34">
        <v>44090.0</v>
      </c>
      <c r="AD66" s="2" t="s">
        <v>492</v>
      </c>
      <c r="AE66" s="2" t="s">
        <v>64</v>
      </c>
      <c r="AF66" s="2" t="s">
        <v>110</v>
      </c>
      <c r="AG66" s="2" t="s">
        <v>517</v>
      </c>
      <c r="AH66" s="36">
        <v>1.0</v>
      </c>
      <c r="AI66" s="37">
        <v>0.0</v>
      </c>
      <c r="AJ66" s="2" t="str">
        <f t="shared" si="15"/>
        <v>[minor tail protein,NCBI,Starbow,AXH66572.1,100%,0]</v>
      </c>
      <c r="AK66" s="2" t="s">
        <v>518</v>
      </c>
      <c r="AL66" s="2" t="s">
        <v>408</v>
      </c>
      <c r="AM66" s="76" t="s">
        <v>519</v>
      </c>
      <c r="AN66" s="2" t="s">
        <v>520</v>
      </c>
      <c r="AO66" s="41">
        <v>0.3684</v>
      </c>
      <c r="AP66" s="41">
        <v>0.9757</v>
      </c>
      <c r="AQ66" s="2" t="str">
        <f t="shared" si="16"/>
        <v>[Tail Fiber Protein R,UniProt,Escherichia phage P1,P22946,36.84%,97.57%]</v>
      </c>
      <c r="AR66" s="2" t="s">
        <v>63</v>
      </c>
      <c r="AS66" s="2" t="s">
        <v>76</v>
      </c>
      <c r="AT66" s="34">
        <v>0.0</v>
      </c>
      <c r="AU66" s="2" t="s">
        <v>492</v>
      </c>
    </row>
    <row r="67">
      <c r="A67" s="55">
        <v>65.0</v>
      </c>
      <c r="B67" s="56" t="s">
        <v>236</v>
      </c>
      <c r="C67" s="34">
        <v>44884.0</v>
      </c>
      <c r="D67" s="34">
        <v>50898.0</v>
      </c>
      <c r="E67" s="2" t="s">
        <v>56</v>
      </c>
      <c r="F67" s="2" t="s">
        <v>521</v>
      </c>
      <c r="G67" s="34">
        <v>44884.0</v>
      </c>
      <c r="H67" s="2" t="s">
        <v>58</v>
      </c>
      <c r="I67" s="34">
        <f t="shared" si="20"/>
        <v>6015</v>
      </c>
      <c r="J67" s="34">
        <v>44884.0</v>
      </c>
      <c r="K67" s="2" t="s">
        <v>58</v>
      </c>
      <c r="L67" s="34">
        <f t="shared" si="21"/>
        <v>6015</v>
      </c>
      <c r="M67" s="2" t="s">
        <v>59</v>
      </c>
      <c r="N67" s="34">
        <v>72.0</v>
      </c>
      <c r="O67" s="34">
        <v>44884.0</v>
      </c>
      <c r="P67" s="34">
        <v>2.0</v>
      </c>
      <c r="Q67" s="2" t="s">
        <v>58</v>
      </c>
      <c r="R67" s="34">
        <f t="shared" si="19"/>
        <v>6015</v>
      </c>
      <c r="S67" s="35">
        <v>0.694</v>
      </c>
      <c r="T67" s="34">
        <v>48019.0</v>
      </c>
      <c r="U67" s="34" t="s">
        <v>79</v>
      </c>
      <c r="V67" s="34">
        <f t="shared" si="22"/>
        <v>2880</v>
      </c>
      <c r="W67" s="2" t="s">
        <v>522</v>
      </c>
      <c r="X67" s="34" t="s">
        <v>523</v>
      </c>
      <c r="Y67" s="34">
        <f t="shared" si="23"/>
        <v>44884</v>
      </c>
      <c r="Z67" s="34">
        <f t="shared" si="24"/>
        <v>44884</v>
      </c>
      <c r="AA67" s="34">
        <f t="shared" si="25"/>
        <v>44884</v>
      </c>
      <c r="AB67" s="2" t="s">
        <v>524</v>
      </c>
      <c r="AC67" s="34">
        <v>44884.0</v>
      </c>
      <c r="AD67" s="2" t="s">
        <v>492</v>
      </c>
      <c r="AE67" s="2" t="s">
        <v>64</v>
      </c>
      <c r="AF67" s="49" t="s">
        <v>371</v>
      </c>
      <c r="AG67" s="49" t="s">
        <v>525</v>
      </c>
      <c r="AH67" s="36">
        <v>1.0</v>
      </c>
      <c r="AI67" s="34">
        <v>0.0</v>
      </c>
      <c r="AJ67" s="2" t="str">
        <f t="shared" si="15"/>
        <v>[minor tail protein,NCBI,Streptomyces phage Birchlyn,QDF17239.1,100%,0]</v>
      </c>
      <c r="AK67" s="2" t="s">
        <v>526</v>
      </c>
      <c r="AL67" s="2" t="s">
        <v>139</v>
      </c>
      <c r="AM67" s="2" t="s">
        <v>527</v>
      </c>
      <c r="AN67" s="2" t="s">
        <v>528</v>
      </c>
      <c r="AO67" s="41">
        <v>0.189</v>
      </c>
      <c r="AP67" s="41">
        <v>0.9976</v>
      </c>
      <c r="AQ67" s="2" t="str">
        <f t="shared" si="16"/>
        <v>[receptor-type-tyrosine-protein phosphatase,PDB,leucocyte common antigen- related protein,6TPW_A,18.9%,99.76%]</v>
      </c>
      <c r="AR67" s="2" t="s">
        <v>63</v>
      </c>
      <c r="AS67" s="2" t="s">
        <v>76</v>
      </c>
      <c r="AT67" s="34">
        <v>0.0</v>
      </c>
      <c r="AU67" s="2" t="s">
        <v>492</v>
      </c>
    </row>
    <row r="68">
      <c r="A68" s="55">
        <v>66.0</v>
      </c>
      <c r="B68" s="56" t="s">
        <v>236</v>
      </c>
      <c r="C68" s="34">
        <v>50970.0</v>
      </c>
      <c r="D68" s="34">
        <v>51173.0</v>
      </c>
      <c r="E68" s="2" t="s">
        <v>69</v>
      </c>
      <c r="F68" s="2" t="s">
        <v>529</v>
      </c>
      <c r="G68" s="34">
        <v>50970.0</v>
      </c>
      <c r="H68" s="2" t="s">
        <v>143</v>
      </c>
      <c r="I68" s="34">
        <f t="shared" si="20"/>
        <v>204</v>
      </c>
      <c r="J68" s="34">
        <v>50973.0</v>
      </c>
      <c r="K68" s="2" t="s">
        <v>58</v>
      </c>
      <c r="L68" s="34">
        <f t="shared" si="21"/>
        <v>201</v>
      </c>
      <c r="M68" s="80" t="s">
        <v>127</v>
      </c>
      <c r="N68" s="34">
        <v>73.0</v>
      </c>
      <c r="O68" s="34">
        <v>50970.0</v>
      </c>
      <c r="P68" s="34">
        <v>2.0</v>
      </c>
      <c r="Q68" s="2" t="s">
        <v>143</v>
      </c>
      <c r="R68" s="34">
        <f t="shared" si="19"/>
        <v>204</v>
      </c>
      <c r="S68" s="35">
        <v>0.756</v>
      </c>
      <c r="T68" s="34">
        <v>50970.0</v>
      </c>
      <c r="U68" s="34" t="s">
        <v>143</v>
      </c>
      <c r="V68" s="34">
        <f t="shared" si="22"/>
        <v>204</v>
      </c>
      <c r="W68" s="34" t="s">
        <v>530</v>
      </c>
      <c r="X68" s="34" t="s">
        <v>531</v>
      </c>
      <c r="Y68" s="34">
        <f t="shared" si="23"/>
        <v>50970</v>
      </c>
      <c r="Z68" s="34">
        <f t="shared" si="24"/>
        <v>50973</v>
      </c>
      <c r="AA68" s="34">
        <f t="shared" si="25"/>
        <v>50970</v>
      </c>
      <c r="AB68" s="2" t="s">
        <v>532</v>
      </c>
      <c r="AC68" s="34">
        <v>50970.0</v>
      </c>
      <c r="AD68" s="2" t="s">
        <v>63</v>
      </c>
      <c r="AE68" s="2" t="s">
        <v>64</v>
      </c>
      <c r="AF68" s="49" t="s">
        <v>305</v>
      </c>
      <c r="AG68" s="49" t="s">
        <v>533</v>
      </c>
      <c r="AH68" s="36">
        <v>1.0</v>
      </c>
      <c r="AI68" s="37">
        <v>7.0E-38</v>
      </c>
      <c r="AJ68" s="2" t="str">
        <f t="shared" si="15"/>
        <v>[NKF,NCBI,Streptomyces phage Karimac,YP_009840238.1,100%,7E-38]</v>
      </c>
      <c r="AK68" s="2" t="s">
        <v>534</v>
      </c>
      <c r="AL68" s="2" t="s">
        <v>139</v>
      </c>
      <c r="AM68" s="2" t="s">
        <v>310</v>
      </c>
      <c r="AN68" s="2" t="s">
        <v>535</v>
      </c>
      <c r="AO68" s="41">
        <v>0.662</v>
      </c>
      <c r="AP68" s="41">
        <v>0.9654</v>
      </c>
      <c r="AQ68" s="2" t="str">
        <f t="shared" si="16"/>
        <v>[heterodimeric coiled-coil,PDB,n/a,3HE5_E,66.2%,96.54%]</v>
      </c>
      <c r="AR68" s="2" t="s">
        <v>63</v>
      </c>
      <c r="AS68" s="2" t="s">
        <v>76</v>
      </c>
      <c r="AT68" s="34">
        <v>0.0</v>
      </c>
      <c r="AU68" s="2" t="s">
        <v>63</v>
      </c>
    </row>
    <row r="69">
      <c r="A69" s="55">
        <v>67.0</v>
      </c>
      <c r="B69" s="56" t="s">
        <v>236</v>
      </c>
      <c r="C69" s="34">
        <v>51148.0</v>
      </c>
      <c r="D69" s="34">
        <v>51591.0</v>
      </c>
      <c r="E69" s="2" t="s">
        <v>113</v>
      </c>
      <c r="F69" s="2" t="s">
        <v>536</v>
      </c>
      <c r="G69" s="34">
        <v>51148.0</v>
      </c>
      <c r="H69" s="2" t="s">
        <v>58</v>
      </c>
      <c r="I69" s="34">
        <f t="shared" si="20"/>
        <v>444</v>
      </c>
      <c r="J69" s="2"/>
      <c r="K69" s="2"/>
      <c r="L69" s="2"/>
      <c r="M69" s="2" t="s">
        <v>167</v>
      </c>
      <c r="N69" s="34">
        <v>74.0</v>
      </c>
      <c r="O69" s="34">
        <v>51148.0</v>
      </c>
      <c r="P69" s="34">
        <v>24.0</v>
      </c>
      <c r="Q69" s="2" t="s">
        <v>58</v>
      </c>
      <c r="R69" s="34">
        <f t="shared" si="19"/>
        <v>444</v>
      </c>
      <c r="S69" s="35">
        <v>0.947</v>
      </c>
      <c r="T69" s="34">
        <v>51388.0</v>
      </c>
      <c r="U69" s="34" t="s">
        <v>143</v>
      </c>
      <c r="V69" s="34">
        <f t="shared" si="22"/>
        <v>204</v>
      </c>
      <c r="W69" s="34" t="s">
        <v>537</v>
      </c>
      <c r="X69" s="34" t="s">
        <v>538</v>
      </c>
      <c r="Y69" s="34">
        <f t="shared" si="23"/>
        <v>51148</v>
      </c>
      <c r="Z69" s="2" t="str">
        <f t="shared" si="24"/>
        <v/>
      </c>
      <c r="AA69" s="34">
        <f t="shared" si="25"/>
        <v>51148</v>
      </c>
      <c r="AB69" s="2" t="s">
        <v>539</v>
      </c>
      <c r="AC69" s="34">
        <v>51148.0</v>
      </c>
      <c r="AD69" s="2" t="s">
        <v>63</v>
      </c>
      <c r="AE69" s="2" t="s">
        <v>131</v>
      </c>
      <c r="AF69" s="51" t="s">
        <v>540</v>
      </c>
      <c r="AG69" s="2"/>
      <c r="AH69" s="36">
        <v>1.0</v>
      </c>
      <c r="AI69" s="37">
        <v>0.0</v>
      </c>
      <c r="AJ69" s="2" t="str">
        <f t="shared" si="15"/>
        <v>[NKF,DNAMaster,Karimac_213,,100%,0]</v>
      </c>
      <c r="AK69" s="2" t="s">
        <v>541</v>
      </c>
      <c r="AL69" s="2" t="s">
        <v>139</v>
      </c>
      <c r="AM69" s="2" t="s">
        <v>310</v>
      </c>
      <c r="AN69" s="2" t="s">
        <v>542</v>
      </c>
      <c r="AO69" s="41">
        <v>0.777</v>
      </c>
      <c r="AP69" s="41">
        <v>0.9833</v>
      </c>
      <c r="AQ69" s="2" t="str">
        <f t="shared" si="16"/>
        <v>[secretion system protein,PDB,n/a,4KK7_A,77.7%,98.33%]</v>
      </c>
      <c r="AR69" s="2" t="s">
        <v>63</v>
      </c>
      <c r="AS69" s="2" t="s">
        <v>76</v>
      </c>
      <c r="AT69" s="34">
        <v>0.0</v>
      </c>
      <c r="AU69" s="2" t="s">
        <v>63</v>
      </c>
    </row>
    <row r="70">
      <c r="A70" s="55">
        <v>68.0</v>
      </c>
      <c r="B70" s="56" t="s">
        <v>236</v>
      </c>
      <c r="C70" s="34">
        <v>51552.0</v>
      </c>
      <c r="D70" s="34">
        <v>51992.0</v>
      </c>
      <c r="E70" s="2" t="s">
        <v>56</v>
      </c>
      <c r="F70" s="2" t="s">
        <v>543</v>
      </c>
      <c r="G70" s="34">
        <v>51552.0</v>
      </c>
      <c r="H70" s="2" t="s">
        <v>143</v>
      </c>
      <c r="I70" s="34">
        <f t="shared" si="20"/>
        <v>441</v>
      </c>
      <c r="J70" s="34">
        <v>51552.0</v>
      </c>
      <c r="K70" s="2" t="s">
        <v>143</v>
      </c>
      <c r="L70" s="34">
        <f t="shared" ref="L70:L101" si="26">IF(ISBLANK(J70),"N/A", IF(J70&gt;$D70, ABS(J70-$D70+1),ABS(J70-$D70-1)))</f>
        <v>441</v>
      </c>
      <c r="M70" s="2" t="s">
        <v>59</v>
      </c>
      <c r="N70" s="34">
        <v>75.0</v>
      </c>
      <c r="O70" s="34">
        <v>51552.0</v>
      </c>
      <c r="P70" s="34">
        <v>1.0</v>
      </c>
      <c r="Q70" s="2" t="s">
        <v>143</v>
      </c>
      <c r="R70" s="34">
        <f t="shared" si="19"/>
        <v>441</v>
      </c>
      <c r="S70" s="35">
        <v>1.0</v>
      </c>
      <c r="T70" s="34">
        <v>51552.0</v>
      </c>
      <c r="U70" s="34" t="s">
        <v>143</v>
      </c>
      <c r="V70" s="34">
        <f t="shared" si="22"/>
        <v>441</v>
      </c>
      <c r="W70" s="34" t="s">
        <v>544</v>
      </c>
      <c r="X70" s="34" t="s">
        <v>545</v>
      </c>
      <c r="Y70" s="34">
        <f t="shared" si="23"/>
        <v>51552</v>
      </c>
      <c r="Z70" s="34">
        <f t="shared" si="24"/>
        <v>51552</v>
      </c>
      <c r="AA70" s="34">
        <f t="shared" si="25"/>
        <v>51552</v>
      </c>
      <c r="AB70" s="2" t="s">
        <v>546</v>
      </c>
      <c r="AC70" s="34">
        <v>51552.0</v>
      </c>
      <c r="AD70" s="2" t="s">
        <v>63</v>
      </c>
      <c r="AE70" s="2" t="s">
        <v>131</v>
      </c>
      <c r="AF70" s="73" t="s">
        <v>547</v>
      </c>
      <c r="AG70" s="49" t="s">
        <v>548</v>
      </c>
      <c r="AH70" s="36">
        <v>1.0</v>
      </c>
      <c r="AI70" s="37">
        <v>0.0</v>
      </c>
      <c r="AJ70" s="2" t="str">
        <f t="shared" si="15"/>
        <v>[NKF,DNAMaster,Karimac_212,WP_143675381.1,100%,0]</v>
      </c>
      <c r="AK70" s="2" t="s">
        <v>549</v>
      </c>
      <c r="AL70" s="2" t="s">
        <v>139</v>
      </c>
      <c r="AM70" s="2" t="s">
        <v>550</v>
      </c>
      <c r="AN70" s="2" t="s">
        <v>551</v>
      </c>
      <c r="AO70" s="41">
        <v>0.557</v>
      </c>
      <c r="AP70" s="41">
        <v>0.9529</v>
      </c>
      <c r="AQ70" s="2" t="str">
        <f t="shared" si="16"/>
        <v>[Helix pomatia agglutinin,PDB,Helix pomatia,2CCV_A,55.7%,95.29%]</v>
      </c>
      <c r="AR70" s="2" t="s">
        <v>63</v>
      </c>
      <c r="AS70" s="2" t="s">
        <v>76</v>
      </c>
      <c r="AT70" s="34">
        <v>0.0</v>
      </c>
      <c r="AU70" s="2" t="s">
        <v>63</v>
      </c>
    </row>
    <row r="71">
      <c r="A71" s="55">
        <v>69.0</v>
      </c>
      <c r="B71" s="56" t="s">
        <v>236</v>
      </c>
      <c r="C71" s="34">
        <v>52118.0</v>
      </c>
      <c r="D71" s="34">
        <v>52276.0</v>
      </c>
      <c r="E71" s="2" t="s">
        <v>56</v>
      </c>
      <c r="F71" s="2" t="s">
        <v>552</v>
      </c>
      <c r="G71" s="34">
        <v>52142.0</v>
      </c>
      <c r="H71" s="2" t="s">
        <v>58</v>
      </c>
      <c r="I71" s="34">
        <f t="shared" si="20"/>
        <v>135</v>
      </c>
      <c r="J71" s="34">
        <v>52142.0</v>
      </c>
      <c r="K71" s="2" t="s">
        <v>58</v>
      </c>
      <c r="L71" s="34">
        <f t="shared" si="26"/>
        <v>135</v>
      </c>
      <c r="M71" s="2" t="s">
        <v>59</v>
      </c>
      <c r="N71" s="34">
        <v>76.0</v>
      </c>
      <c r="O71" s="34">
        <v>52142.0</v>
      </c>
      <c r="P71" s="34">
        <v>5.0</v>
      </c>
      <c r="Q71" s="2" t="s">
        <v>58</v>
      </c>
      <c r="R71" s="34">
        <f t="shared" si="19"/>
        <v>135</v>
      </c>
      <c r="S71" s="35">
        <v>1.0</v>
      </c>
      <c r="T71" s="34">
        <v>52118.0</v>
      </c>
      <c r="U71" s="34" t="s">
        <v>79</v>
      </c>
      <c r="V71" s="34">
        <v>162.0</v>
      </c>
      <c r="W71" s="34" t="s">
        <v>553</v>
      </c>
      <c r="X71" s="34" t="s">
        <v>554</v>
      </c>
      <c r="Y71" s="34">
        <f t="shared" si="23"/>
        <v>52142</v>
      </c>
      <c r="Z71" s="34">
        <f t="shared" si="24"/>
        <v>52142</v>
      </c>
      <c r="AA71" s="34">
        <f t="shared" si="25"/>
        <v>52142</v>
      </c>
      <c r="AB71" s="2" t="s">
        <v>555</v>
      </c>
      <c r="AC71" s="34">
        <v>52118.0</v>
      </c>
      <c r="AD71" s="2" t="s">
        <v>312</v>
      </c>
      <c r="AE71" s="2" t="s">
        <v>64</v>
      </c>
      <c r="AF71" s="49" t="s">
        <v>154</v>
      </c>
      <c r="AG71" s="49" t="s">
        <v>556</v>
      </c>
      <c r="AH71" s="36">
        <v>1.0</v>
      </c>
      <c r="AI71" s="37">
        <v>3.0E-23</v>
      </c>
      <c r="AJ71" s="2" t="str">
        <f t="shared" si="15"/>
        <v>[HNH endonuclease,NCBI,Streptomyces phage Starbow,AXH66577.1,100%,3E-23]</v>
      </c>
      <c r="AK71" s="2" t="s">
        <v>557</v>
      </c>
      <c r="AL71" s="2" t="s">
        <v>139</v>
      </c>
      <c r="AM71" s="2" t="s">
        <v>558</v>
      </c>
      <c r="AN71" s="2" t="s">
        <v>559</v>
      </c>
      <c r="AO71" s="41">
        <v>0.733</v>
      </c>
      <c r="AP71" s="41">
        <v>0.9786</v>
      </c>
      <c r="AQ71" s="2" t="str">
        <f t="shared" si="16"/>
        <v>[HNH homing endocuclease,PDB,Okubovirus SPO1,1U3E_M,73.3%,97.86%]</v>
      </c>
      <c r="AR71" s="2" t="s">
        <v>63</v>
      </c>
      <c r="AS71" s="2" t="s">
        <v>76</v>
      </c>
      <c r="AT71" s="34">
        <v>0.0</v>
      </c>
      <c r="AU71" s="2" t="s">
        <v>241</v>
      </c>
    </row>
    <row r="72">
      <c r="A72" s="55">
        <v>70.0</v>
      </c>
      <c r="B72" s="56" t="s">
        <v>236</v>
      </c>
      <c r="C72" s="34">
        <v>52317.0</v>
      </c>
      <c r="D72" s="34">
        <v>53078.0</v>
      </c>
      <c r="E72" s="2" t="s">
        <v>56</v>
      </c>
      <c r="F72" s="2" t="s">
        <v>560</v>
      </c>
      <c r="G72" s="34">
        <v>52317.0</v>
      </c>
      <c r="H72" s="2" t="s">
        <v>58</v>
      </c>
      <c r="I72" s="34">
        <f t="shared" si="20"/>
        <v>762</v>
      </c>
      <c r="J72" s="34">
        <v>52317.0</v>
      </c>
      <c r="K72" s="2" t="s">
        <v>58</v>
      </c>
      <c r="L72" s="34">
        <f t="shared" si="26"/>
        <v>762</v>
      </c>
      <c r="M72" s="2" t="s">
        <v>59</v>
      </c>
      <c r="N72" s="34">
        <v>77.0</v>
      </c>
      <c r="O72" s="34">
        <v>52317.0</v>
      </c>
      <c r="P72" s="34">
        <v>138.0</v>
      </c>
      <c r="Q72" s="2" t="s">
        <v>58</v>
      </c>
      <c r="R72" s="34">
        <f t="shared" si="19"/>
        <v>762</v>
      </c>
      <c r="S72" s="35">
        <v>0.075</v>
      </c>
      <c r="T72" s="34">
        <v>52707.0</v>
      </c>
      <c r="U72" s="34" t="s">
        <v>79</v>
      </c>
      <c r="V72" s="34">
        <f t="shared" ref="V72:V101" si="27">IF(ISBLANK(T72),"N/A", IF(T72&gt;$D72, ABS(T72-$D72+1),ABS(T72-$D72-1)))</f>
        <v>372</v>
      </c>
      <c r="W72" s="34" t="s">
        <v>561</v>
      </c>
      <c r="X72" s="34" t="s">
        <v>562</v>
      </c>
      <c r="Y72" s="34">
        <f t="shared" si="23"/>
        <v>52317</v>
      </c>
      <c r="Z72" s="34">
        <f t="shared" si="24"/>
        <v>52317</v>
      </c>
      <c r="AA72" s="34">
        <f t="shared" si="25"/>
        <v>52317</v>
      </c>
      <c r="AB72" s="2" t="s">
        <v>563</v>
      </c>
      <c r="AC72" s="34">
        <v>52317.0</v>
      </c>
      <c r="AD72" s="2" t="s">
        <v>564</v>
      </c>
      <c r="AE72" s="2" t="s">
        <v>131</v>
      </c>
      <c r="AF72" s="2" t="s">
        <v>313</v>
      </c>
      <c r="AG72" s="2"/>
      <c r="AH72" s="36">
        <v>1.0</v>
      </c>
      <c r="AI72" s="34">
        <v>0.0</v>
      </c>
      <c r="AJ72" s="2" t="str">
        <f t="shared" si="15"/>
        <v>[Metallophosphoesterase,DNAMaster,Birchlyn,,100%,0]</v>
      </c>
      <c r="AK72" s="2" t="s">
        <v>565</v>
      </c>
      <c r="AL72" s="2" t="s">
        <v>139</v>
      </c>
      <c r="AM72" s="2" t="s">
        <v>566</v>
      </c>
      <c r="AN72" s="2" t="s">
        <v>567</v>
      </c>
      <c r="AO72" s="41">
        <v>0.697</v>
      </c>
      <c r="AP72" s="41">
        <v>0.998</v>
      </c>
      <c r="AQ72" s="2" t="str">
        <f t="shared" si="16"/>
        <v>[vacuolar protein sorting ,PDB,Cryptosporidium parvum,2A22_A,69.7%,99.8%]</v>
      </c>
      <c r="AR72" s="2" t="s">
        <v>63</v>
      </c>
      <c r="AS72" s="2" t="s">
        <v>76</v>
      </c>
      <c r="AT72" s="34">
        <v>0.0</v>
      </c>
      <c r="AU72" s="2" t="s">
        <v>63</v>
      </c>
    </row>
    <row r="73">
      <c r="A73" s="55">
        <v>71.0</v>
      </c>
      <c r="B73" s="56" t="s">
        <v>236</v>
      </c>
      <c r="C73" s="34">
        <v>53129.0</v>
      </c>
      <c r="D73" s="34">
        <v>53380.0</v>
      </c>
      <c r="E73" s="2" t="s">
        <v>69</v>
      </c>
      <c r="F73" s="2" t="s">
        <v>568</v>
      </c>
      <c r="G73" s="34">
        <v>53129.0</v>
      </c>
      <c r="H73" s="2" t="s">
        <v>143</v>
      </c>
      <c r="I73" s="34">
        <f t="shared" si="20"/>
        <v>252</v>
      </c>
      <c r="J73" s="34">
        <v>53129.0</v>
      </c>
      <c r="K73" s="2" t="s">
        <v>143</v>
      </c>
      <c r="L73" s="34">
        <f t="shared" si="26"/>
        <v>252</v>
      </c>
      <c r="M73" s="2" t="s">
        <v>59</v>
      </c>
      <c r="N73" s="34">
        <v>78.0</v>
      </c>
      <c r="O73" s="34">
        <v>53129.0</v>
      </c>
      <c r="P73" s="34">
        <v>67.0</v>
      </c>
      <c r="Q73" s="2" t="s">
        <v>143</v>
      </c>
      <c r="R73" s="34">
        <f t="shared" si="19"/>
        <v>252</v>
      </c>
      <c r="S73" s="35">
        <v>0.842</v>
      </c>
      <c r="T73" s="34">
        <v>53129.0</v>
      </c>
      <c r="U73" s="34" t="s">
        <v>143</v>
      </c>
      <c r="V73" s="34">
        <f t="shared" si="27"/>
        <v>252</v>
      </c>
      <c r="W73" s="34" t="s">
        <v>175</v>
      </c>
      <c r="X73" s="34" t="s">
        <v>569</v>
      </c>
      <c r="Y73" s="34">
        <f t="shared" si="23"/>
        <v>53129</v>
      </c>
      <c r="Z73" s="34">
        <f t="shared" si="24"/>
        <v>53129</v>
      </c>
      <c r="AA73" s="34">
        <f t="shared" si="25"/>
        <v>53129</v>
      </c>
      <c r="AB73" s="2" t="s">
        <v>570</v>
      </c>
      <c r="AC73" s="34">
        <v>53129.0</v>
      </c>
      <c r="AD73" s="2" t="s">
        <v>571</v>
      </c>
      <c r="AE73" s="2" t="s">
        <v>64</v>
      </c>
      <c r="AF73" s="49" t="s">
        <v>305</v>
      </c>
      <c r="AG73" s="81" t="s">
        <v>572</v>
      </c>
      <c r="AH73" s="36">
        <v>1.0</v>
      </c>
      <c r="AI73" s="37">
        <v>2.0E-49</v>
      </c>
      <c r="AJ73" s="2" t="str">
        <f t="shared" si="15"/>
        <v>[holin,NCBI,Streptomyces phage Karimac,YP_009840243.1,100%,2E-49]</v>
      </c>
      <c r="AK73" s="2" t="s">
        <v>573</v>
      </c>
      <c r="AL73" s="2" t="s">
        <v>85</v>
      </c>
      <c r="AM73" s="2" t="s">
        <v>574</v>
      </c>
      <c r="AN73" s="2" t="s">
        <v>575</v>
      </c>
      <c r="AO73" s="41">
        <v>0.8214</v>
      </c>
      <c r="AP73" s="41">
        <v>0.9986</v>
      </c>
      <c r="AQ73" s="2" t="str">
        <f t="shared" si="16"/>
        <v>[Holin,Pfam,Phage_r1t,PF16945.9,82.14%,99.86%]</v>
      </c>
      <c r="AR73" s="2" t="s">
        <v>63</v>
      </c>
      <c r="AS73" s="2" t="s">
        <v>76</v>
      </c>
      <c r="AT73" s="34">
        <v>0.0</v>
      </c>
      <c r="AU73" s="2" t="s">
        <v>571</v>
      </c>
    </row>
    <row r="74">
      <c r="A74" s="55">
        <v>72.0</v>
      </c>
      <c r="B74" s="56" t="s">
        <v>236</v>
      </c>
      <c r="C74" s="34">
        <v>53394.0</v>
      </c>
      <c r="D74" s="34">
        <v>53546.0</v>
      </c>
      <c r="E74" s="2" t="s">
        <v>56</v>
      </c>
      <c r="F74" s="2" t="s">
        <v>576</v>
      </c>
      <c r="G74" s="34">
        <v>53394.0</v>
      </c>
      <c r="H74" s="2" t="s">
        <v>79</v>
      </c>
      <c r="I74" s="34">
        <f t="shared" si="20"/>
        <v>153</v>
      </c>
      <c r="J74" s="34">
        <v>53367.0</v>
      </c>
      <c r="K74" s="2" t="s">
        <v>143</v>
      </c>
      <c r="L74" s="34">
        <f t="shared" si="26"/>
        <v>180</v>
      </c>
      <c r="M74" s="2" t="s">
        <v>127</v>
      </c>
      <c r="N74" s="34">
        <v>79.0</v>
      </c>
      <c r="O74" s="34">
        <v>53394.0</v>
      </c>
      <c r="P74" s="34">
        <v>18.0</v>
      </c>
      <c r="Q74" s="2" t="s">
        <v>79</v>
      </c>
      <c r="R74" s="34">
        <f t="shared" si="19"/>
        <v>153</v>
      </c>
      <c r="S74" s="35">
        <v>0.423</v>
      </c>
      <c r="T74" s="34">
        <v>53367.0</v>
      </c>
      <c r="U74" s="34" t="s">
        <v>143</v>
      </c>
      <c r="V74" s="34">
        <f t="shared" si="27"/>
        <v>180</v>
      </c>
      <c r="W74" s="34" t="s">
        <v>577</v>
      </c>
      <c r="X74" s="34" t="s">
        <v>578</v>
      </c>
      <c r="Y74" s="34">
        <f t="shared" si="23"/>
        <v>53394</v>
      </c>
      <c r="Z74" s="34">
        <f t="shared" si="24"/>
        <v>53367</v>
      </c>
      <c r="AA74" s="34">
        <f t="shared" si="25"/>
        <v>53394</v>
      </c>
      <c r="AB74" s="2" t="s">
        <v>579</v>
      </c>
      <c r="AC74" s="34">
        <v>53394.0</v>
      </c>
      <c r="AD74" s="2" t="s">
        <v>63</v>
      </c>
      <c r="AE74" s="2" t="s">
        <v>64</v>
      </c>
      <c r="AF74" s="2" t="s">
        <v>580</v>
      </c>
      <c r="AG74" s="2" t="s">
        <v>581</v>
      </c>
      <c r="AH74" s="36">
        <v>1.0</v>
      </c>
      <c r="AI74" s="37">
        <v>6.0E-29</v>
      </c>
      <c r="AJ74" s="2" t="str">
        <f t="shared" si="15"/>
        <v>[NKF,NCBI,Karimac_208,YP_009840244.1,100%,6E-29]</v>
      </c>
      <c r="AK74" s="82" t="s">
        <v>582</v>
      </c>
      <c r="AL74" s="2" t="s">
        <v>583</v>
      </c>
      <c r="AM74" s="2" t="s">
        <v>64</v>
      </c>
      <c r="AN74" s="2" t="s">
        <v>584</v>
      </c>
      <c r="AO74" s="41">
        <v>0.3333</v>
      </c>
      <c r="AP74" s="41">
        <v>0.9387</v>
      </c>
      <c r="AQ74" s="2" t="str">
        <f t="shared" si="16"/>
        <v>[Zn-ribbon_TFS,Zn-ribbon_TFS ,NCBI,cd10511,33.33%,93.87%]</v>
      </c>
      <c r="AR74" s="2" t="s">
        <v>63</v>
      </c>
      <c r="AS74" s="2" t="s">
        <v>76</v>
      </c>
      <c r="AT74" s="34">
        <v>0.0</v>
      </c>
      <c r="AU74" s="2" t="s">
        <v>63</v>
      </c>
    </row>
    <row r="75">
      <c r="A75" s="55">
        <v>73.0</v>
      </c>
      <c r="B75" s="56" t="s">
        <v>236</v>
      </c>
      <c r="C75" s="34">
        <v>53622.0</v>
      </c>
      <c r="D75" s="34">
        <v>54143.0</v>
      </c>
      <c r="E75" s="2" t="s">
        <v>69</v>
      </c>
      <c r="F75" s="2" t="s">
        <v>585</v>
      </c>
      <c r="G75" s="34">
        <v>53622.0</v>
      </c>
      <c r="H75" s="2" t="s">
        <v>143</v>
      </c>
      <c r="I75" s="34">
        <f t="shared" si="20"/>
        <v>522</v>
      </c>
      <c r="J75" s="34">
        <v>53610.0</v>
      </c>
      <c r="K75" s="2" t="s">
        <v>143</v>
      </c>
      <c r="L75" s="34">
        <f t="shared" si="26"/>
        <v>534</v>
      </c>
      <c r="M75" s="2" t="s">
        <v>127</v>
      </c>
      <c r="N75" s="34">
        <v>80.0</v>
      </c>
      <c r="O75" s="34">
        <v>53622.0</v>
      </c>
      <c r="P75" s="34">
        <v>11.0</v>
      </c>
      <c r="Q75" s="2" t="s">
        <v>143</v>
      </c>
      <c r="R75" s="34">
        <f t="shared" si="19"/>
        <v>522</v>
      </c>
      <c r="S75" s="35">
        <v>0.655</v>
      </c>
      <c r="T75" s="34">
        <v>54024.0</v>
      </c>
      <c r="U75" s="34" t="s">
        <v>79</v>
      </c>
      <c r="V75" s="34">
        <f t="shared" si="27"/>
        <v>120</v>
      </c>
      <c r="W75" s="34" t="s">
        <v>586</v>
      </c>
      <c r="X75" s="34" t="s">
        <v>587</v>
      </c>
      <c r="Y75" s="34">
        <f t="shared" si="23"/>
        <v>53622</v>
      </c>
      <c r="Z75" s="34">
        <f t="shared" si="24"/>
        <v>53610</v>
      </c>
      <c r="AA75" s="34">
        <f t="shared" si="25"/>
        <v>53622</v>
      </c>
      <c r="AB75" s="2" t="s">
        <v>588</v>
      </c>
      <c r="AC75" s="34">
        <v>53622.0</v>
      </c>
      <c r="AD75" s="2" t="s">
        <v>63</v>
      </c>
      <c r="AE75" s="2" t="s">
        <v>64</v>
      </c>
      <c r="AF75" s="2" t="s">
        <v>371</v>
      </c>
      <c r="AG75" s="49" t="s">
        <v>589</v>
      </c>
      <c r="AH75" s="36">
        <v>1.0</v>
      </c>
      <c r="AI75" s="37">
        <v>3.0E-126</v>
      </c>
      <c r="AJ75" s="2" t="str">
        <f t="shared" si="15"/>
        <v>[NKF,NCBI,Streptomyces phage Birchlyn,QDF17407.1,100%,3E-126]</v>
      </c>
      <c r="AK75" s="2" t="s">
        <v>590</v>
      </c>
      <c r="AL75" s="2" t="s">
        <v>139</v>
      </c>
      <c r="AM75" s="2" t="s">
        <v>86</v>
      </c>
      <c r="AN75" s="2" t="s">
        <v>591</v>
      </c>
      <c r="AO75" s="41">
        <v>0.409</v>
      </c>
      <c r="AP75" s="41">
        <v>0.9879</v>
      </c>
      <c r="AQ75" s="2" t="str">
        <f t="shared" si="16"/>
        <v>[transicriptional regulator SkgA,PDB,N/A,7CLA_A,40.9%,98.79%]</v>
      </c>
      <c r="AR75" s="2" t="s">
        <v>63</v>
      </c>
      <c r="AS75" s="2" t="s">
        <v>76</v>
      </c>
      <c r="AT75" s="34">
        <v>0.0</v>
      </c>
      <c r="AU75" s="2" t="s">
        <v>592</v>
      </c>
    </row>
    <row r="76">
      <c r="A76" s="55">
        <v>74.0</v>
      </c>
      <c r="B76" s="56" t="s">
        <v>236</v>
      </c>
      <c r="C76" s="34">
        <v>54147.0</v>
      </c>
      <c r="D76" s="34">
        <v>54449.0</v>
      </c>
      <c r="E76" s="2" t="s">
        <v>69</v>
      </c>
      <c r="F76" s="2" t="s">
        <v>593</v>
      </c>
      <c r="G76" s="34">
        <v>54147.0</v>
      </c>
      <c r="H76" s="2" t="s">
        <v>58</v>
      </c>
      <c r="I76" s="34">
        <f t="shared" si="20"/>
        <v>303</v>
      </c>
      <c r="J76" s="34">
        <v>54147.0</v>
      </c>
      <c r="K76" s="2" t="s">
        <v>58</v>
      </c>
      <c r="L76" s="34">
        <f t="shared" si="26"/>
        <v>303</v>
      </c>
      <c r="M76" s="2" t="s">
        <v>59</v>
      </c>
      <c r="N76" s="34">
        <v>81.0</v>
      </c>
      <c r="O76" s="34">
        <v>54147.0</v>
      </c>
      <c r="P76" s="34">
        <v>6.0</v>
      </c>
      <c r="Q76" s="2" t="s">
        <v>58</v>
      </c>
      <c r="R76" s="34">
        <f t="shared" si="19"/>
        <v>303</v>
      </c>
      <c r="S76" s="35">
        <v>0.306</v>
      </c>
      <c r="T76" s="34">
        <v>54294.0</v>
      </c>
      <c r="U76" s="34" t="s">
        <v>58</v>
      </c>
      <c r="V76" s="34">
        <f t="shared" si="27"/>
        <v>156</v>
      </c>
      <c r="W76" s="34" t="s">
        <v>594</v>
      </c>
      <c r="X76" s="34" t="s">
        <v>595</v>
      </c>
      <c r="Y76" s="34">
        <f t="shared" si="23"/>
        <v>54147</v>
      </c>
      <c r="Z76" s="34">
        <f t="shared" si="24"/>
        <v>54147</v>
      </c>
      <c r="AA76" s="34">
        <f t="shared" si="25"/>
        <v>54147</v>
      </c>
      <c r="AB76" s="2" t="s">
        <v>596</v>
      </c>
      <c r="AC76" s="34">
        <v>54147.0</v>
      </c>
      <c r="AD76" s="2" t="s">
        <v>63</v>
      </c>
      <c r="AE76" s="2" t="s">
        <v>64</v>
      </c>
      <c r="AF76" s="49" t="s">
        <v>305</v>
      </c>
      <c r="AG76" s="49" t="s">
        <v>597</v>
      </c>
      <c r="AH76" s="36">
        <v>1.0</v>
      </c>
      <c r="AI76" s="37">
        <v>4.0E-64</v>
      </c>
      <c r="AJ76" s="2" t="str">
        <f t="shared" si="15"/>
        <v>[NKF,NCBI,Streptomyces phage Karimac,YP_009840246.1,100%,4E-64]</v>
      </c>
      <c r="AK76" s="2" t="s">
        <v>63</v>
      </c>
      <c r="AL76" s="2" t="s">
        <v>85</v>
      </c>
      <c r="AM76" s="2" t="s">
        <v>598</v>
      </c>
      <c r="AN76" s="2" t="s">
        <v>599</v>
      </c>
      <c r="AO76" s="41">
        <v>0.4356</v>
      </c>
      <c r="AP76" s="41">
        <v>0.5696</v>
      </c>
      <c r="AQ76" s="2" t="str">
        <f t="shared" si="16"/>
        <v>[NKF,Pfam,DUF3725,PF12523.12,43.56%,56.96%]</v>
      </c>
      <c r="AR76" s="2" t="s">
        <v>63</v>
      </c>
      <c r="AS76" s="2" t="s">
        <v>68</v>
      </c>
      <c r="AT76" s="34">
        <v>0.0</v>
      </c>
      <c r="AU76" s="2" t="s">
        <v>63</v>
      </c>
    </row>
    <row r="77">
      <c r="A77" s="55">
        <v>75.0</v>
      </c>
      <c r="B77" s="56" t="s">
        <v>236</v>
      </c>
      <c r="C77" s="34">
        <v>54427.0</v>
      </c>
      <c r="D77" s="34">
        <v>54615.0</v>
      </c>
      <c r="E77" s="2" t="s">
        <v>56</v>
      </c>
      <c r="F77" s="2" t="s">
        <v>600</v>
      </c>
      <c r="G77" s="34">
        <v>54427.0</v>
      </c>
      <c r="H77" s="2" t="s">
        <v>79</v>
      </c>
      <c r="I77" s="34">
        <f t="shared" si="20"/>
        <v>189</v>
      </c>
      <c r="J77" s="34">
        <v>54427.0</v>
      </c>
      <c r="K77" s="2" t="s">
        <v>79</v>
      </c>
      <c r="L77" s="34">
        <f t="shared" si="26"/>
        <v>189</v>
      </c>
      <c r="M77" s="2" t="s">
        <v>59</v>
      </c>
      <c r="N77" s="34">
        <v>82.0</v>
      </c>
      <c r="O77" s="34">
        <v>54427.0</v>
      </c>
      <c r="P77" s="34">
        <v>23.0</v>
      </c>
      <c r="Q77" s="2" t="s">
        <v>79</v>
      </c>
      <c r="R77" s="34">
        <f t="shared" si="19"/>
        <v>189</v>
      </c>
      <c r="S77" s="35">
        <v>0.247</v>
      </c>
      <c r="T77" s="34">
        <v>54415.0</v>
      </c>
      <c r="U77" s="34" t="s">
        <v>58</v>
      </c>
      <c r="V77" s="34">
        <f t="shared" si="27"/>
        <v>201</v>
      </c>
      <c r="W77" s="2" t="s">
        <v>601</v>
      </c>
      <c r="X77" s="34" t="s">
        <v>602</v>
      </c>
      <c r="Y77" s="34">
        <f t="shared" si="23"/>
        <v>54427</v>
      </c>
      <c r="Z77" s="34">
        <f t="shared" si="24"/>
        <v>54427</v>
      </c>
      <c r="AA77" s="34">
        <f t="shared" si="25"/>
        <v>54427</v>
      </c>
      <c r="AB77" s="2" t="s">
        <v>603</v>
      </c>
      <c r="AC77" s="34">
        <v>54427.0</v>
      </c>
      <c r="AD77" s="2" t="s">
        <v>63</v>
      </c>
      <c r="AE77" s="2" t="s">
        <v>74</v>
      </c>
      <c r="AF77" s="2" t="s">
        <v>604</v>
      </c>
      <c r="AG77" s="2"/>
      <c r="AH77" s="36">
        <v>1.0</v>
      </c>
      <c r="AI77" s="37">
        <v>8.4E-37</v>
      </c>
      <c r="AJ77" s="2" t="str">
        <f t="shared" si="15"/>
        <v>[NKF,DNA Master,Karimac_205,,100%,8.4E-37]</v>
      </c>
      <c r="AK77" s="2" t="s">
        <v>67</v>
      </c>
      <c r="AL77" s="2"/>
      <c r="AM77" s="2"/>
      <c r="AN77" s="2"/>
      <c r="AO77" s="38"/>
      <c r="AP77" s="38"/>
      <c r="AQ77" s="2" t="str">
        <f t="shared" si="16"/>
        <v>[NKF, no hits above 90%,,,,0%,0%]</v>
      </c>
      <c r="AR77" s="2" t="s">
        <v>63</v>
      </c>
      <c r="AS77" s="2" t="s">
        <v>68</v>
      </c>
      <c r="AT77" s="34">
        <v>0.0</v>
      </c>
      <c r="AU77" s="2" t="s">
        <v>63</v>
      </c>
    </row>
    <row r="78">
      <c r="A78" s="55">
        <v>76.0</v>
      </c>
      <c r="B78" s="56" t="s">
        <v>236</v>
      </c>
      <c r="C78" s="34">
        <v>54612.0</v>
      </c>
      <c r="D78" s="34">
        <v>54959.0</v>
      </c>
      <c r="E78" s="2" t="s">
        <v>69</v>
      </c>
      <c r="F78" s="2" t="s">
        <v>605</v>
      </c>
      <c r="G78" s="34">
        <v>54612.0</v>
      </c>
      <c r="H78" s="2" t="s">
        <v>79</v>
      </c>
      <c r="I78" s="34">
        <f t="shared" si="20"/>
        <v>348</v>
      </c>
      <c r="J78" s="34">
        <v>54612.0</v>
      </c>
      <c r="K78" s="2" t="s">
        <v>79</v>
      </c>
      <c r="L78" s="34">
        <f t="shared" si="26"/>
        <v>348</v>
      </c>
      <c r="M78" s="2" t="s">
        <v>59</v>
      </c>
      <c r="N78" s="34">
        <v>83.0</v>
      </c>
      <c r="O78" s="34">
        <v>54612.0</v>
      </c>
      <c r="P78" s="34">
        <v>3.0</v>
      </c>
      <c r="Q78" s="2" t="s">
        <v>79</v>
      </c>
      <c r="R78" s="34">
        <f t="shared" si="19"/>
        <v>348</v>
      </c>
      <c r="S78" s="35">
        <v>0.318</v>
      </c>
      <c r="T78" s="34">
        <v>54612.0</v>
      </c>
      <c r="U78" s="34" t="s">
        <v>79</v>
      </c>
      <c r="V78" s="34">
        <f t="shared" si="27"/>
        <v>348</v>
      </c>
      <c r="W78" s="34" t="s">
        <v>606</v>
      </c>
      <c r="X78" s="34" t="s">
        <v>607</v>
      </c>
      <c r="Y78" s="34">
        <f t="shared" si="23"/>
        <v>54612</v>
      </c>
      <c r="Z78" s="34">
        <f t="shared" si="24"/>
        <v>54612</v>
      </c>
      <c r="AA78" s="34">
        <f t="shared" si="25"/>
        <v>54612</v>
      </c>
      <c r="AB78" s="2" t="s">
        <v>608</v>
      </c>
      <c r="AC78" s="34">
        <v>54612.0</v>
      </c>
      <c r="AD78" s="2" t="s">
        <v>63</v>
      </c>
      <c r="AE78" s="2" t="s">
        <v>64</v>
      </c>
      <c r="AF78" s="2" t="s">
        <v>609</v>
      </c>
      <c r="AG78" s="49" t="s">
        <v>610</v>
      </c>
      <c r="AH78" s="36">
        <v>1.0</v>
      </c>
      <c r="AI78" s="37">
        <v>1.0E-76</v>
      </c>
      <c r="AJ78" s="2" t="str">
        <f t="shared" si="15"/>
        <v>[NKF,NCBI,Wollford_198,YP_009839764.1,100%,1E-76]</v>
      </c>
      <c r="AK78" s="2" t="s">
        <v>67</v>
      </c>
      <c r="AL78" s="2"/>
      <c r="AM78" s="2"/>
      <c r="AN78" s="2"/>
      <c r="AO78" s="38"/>
      <c r="AP78" s="38"/>
      <c r="AQ78" s="2" t="str">
        <f t="shared" si="16"/>
        <v>[NKF, no hits above 90%,,,,0%,0%]</v>
      </c>
      <c r="AR78" s="2" t="s">
        <v>63</v>
      </c>
      <c r="AS78" s="2" t="s">
        <v>68</v>
      </c>
      <c r="AT78" s="34">
        <v>0.0</v>
      </c>
      <c r="AU78" s="2" t="s">
        <v>63</v>
      </c>
    </row>
    <row r="79">
      <c r="A79" s="55">
        <v>77.0</v>
      </c>
      <c r="B79" s="56" t="s">
        <v>236</v>
      </c>
      <c r="C79" s="34">
        <v>54931.0</v>
      </c>
      <c r="D79" s="34">
        <v>56151.0</v>
      </c>
      <c r="E79" s="2" t="s">
        <v>69</v>
      </c>
      <c r="F79" s="2" t="s">
        <v>611</v>
      </c>
      <c r="G79" s="34">
        <v>54931.0</v>
      </c>
      <c r="H79" s="2" t="s">
        <v>79</v>
      </c>
      <c r="I79" s="34">
        <f t="shared" si="20"/>
        <v>1221</v>
      </c>
      <c r="J79" s="34">
        <v>54931.0</v>
      </c>
      <c r="K79" s="2" t="s">
        <v>79</v>
      </c>
      <c r="L79" s="34">
        <f t="shared" si="26"/>
        <v>1221</v>
      </c>
      <c r="M79" s="2" t="s">
        <v>59</v>
      </c>
      <c r="N79" s="34">
        <v>84.0</v>
      </c>
      <c r="O79" s="34">
        <v>54931.0</v>
      </c>
      <c r="P79" s="34">
        <v>8.0</v>
      </c>
      <c r="Q79" s="2" t="s">
        <v>79</v>
      </c>
      <c r="R79" s="34">
        <f t="shared" si="19"/>
        <v>1221</v>
      </c>
      <c r="S79" s="35">
        <v>0.289</v>
      </c>
      <c r="T79" s="34">
        <v>56146.0</v>
      </c>
      <c r="U79" s="34" t="s">
        <v>79</v>
      </c>
      <c r="V79" s="34">
        <f t="shared" si="27"/>
        <v>6</v>
      </c>
      <c r="W79" s="34" t="s">
        <v>219</v>
      </c>
      <c r="X79" s="34" t="s">
        <v>612</v>
      </c>
      <c r="Y79" s="34">
        <f t="shared" si="23"/>
        <v>54931</v>
      </c>
      <c r="Z79" s="34">
        <f t="shared" si="24"/>
        <v>54931</v>
      </c>
      <c r="AA79" s="34">
        <f t="shared" si="25"/>
        <v>54931</v>
      </c>
      <c r="AB79" s="2" t="s">
        <v>613</v>
      </c>
      <c r="AC79" s="34">
        <v>54931.0</v>
      </c>
      <c r="AD79" s="83" t="s">
        <v>614</v>
      </c>
      <c r="AE79" s="73" t="s">
        <v>64</v>
      </c>
      <c r="AF79" s="2" t="s">
        <v>615</v>
      </c>
      <c r="AG79" s="49" t="s">
        <v>616</v>
      </c>
      <c r="AH79" s="36">
        <v>1.0</v>
      </c>
      <c r="AI79" s="34">
        <v>0.0</v>
      </c>
      <c r="AJ79" s="2" t="str">
        <f t="shared" si="15"/>
        <v>[DnaB-like dsDNA helicase,NCBI,Wollford,YP_009839765.1,100%,0]</v>
      </c>
      <c r="AK79" s="2" t="s">
        <v>617</v>
      </c>
      <c r="AL79" s="2" t="s">
        <v>139</v>
      </c>
      <c r="AM79" s="2" t="s">
        <v>618</v>
      </c>
      <c r="AN79" s="2" t="s">
        <v>619</v>
      </c>
      <c r="AO79" s="41">
        <v>0.9631</v>
      </c>
      <c r="AP79" s="41">
        <v>1.0</v>
      </c>
      <c r="AQ79" s="2" t="str">
        <f t="shared" si="16"/>
        <v>[DNA Replication,PDB,Dodecameric bacterial helicase,4ZC0_D,96.31%,100%]</v>
      </c>
      <c r="AR79" s="2" t="s">
        <v>63</v>
      </c>
      <c r="AS79" s="2" t="s">
        <v>68</v>
      </c>
      <c r="AT79" s="34">
        <v>0.0</v>
      </c>
      <c r="AU79" s="2" t="s">
        <v>620</v>
      </c>
    </row>
    <row r="80">
      <c r="A80" s="55">
        <v>78.0</v>
      </c>
      <c r="B80" s="56" t="s">
        <v>236</v>
      </c>
      <c r="C80" s="34">
        <v>56400.0</v>
      </c>
      <c r="D80" s="34">
        <v>57458.0</v>
      </c>
      <c r="E80" s="2" t="s">
        <v>56</v>
      </c>
      <c r="F80" s="2" t="s">
        <v>621</v>
      </c>
      <c r="G80" s="34">
        <v>56400.0</v>
      </c>
      <c r="H80" s="2" t="s">
        <v>58</v>
      </c>
      <c r="I80" s="34">
        <f t="shared" si="20"/>
        <v>1059</v>
      </c>
      <c r="J80" s="34">
        <v>56400.0</v>
      </c>
      <c r="K80" s="2" t="s">
        <v>58</v>
      </c>
      <c r="L80" s="34">
        <f t="shared" si="26"/>
        <v>1059</v>
      </c>
      <c r="M80" s="2" t="s">
        <v>59</v>
      </c>
      <c r="N80" s="34">
        <v>85.0</v>
      </c>
      <c r="O80" s="34">
        <v>56400.0</v>
      </c>
      <c r="P80" s="34">
        <v>25.0</v>
      </c>
      <c r="Q80" s="2" t="s">
        <v>58</v>
      </c>
      <c r="R80" s="34">
        <f t="shared" si="19"/>
        <v>1059</v>
      </c>
      <c r="S80" s="35">
        <v>0.103</v>
      </c>
      <c r="T80" s="34">
        <v>56664.0</v>
      </c>
      <c r="U80" s="34" t="s">
        <v>58</v>
      </c>
      <c r="V80" s="34">
        <f t="shared" si="27"/>
        <v>795</v>
      </c>
      <c r="W80" s="34" t="s">
        <v>622</v>
      </c>
      <c r="X80" s="34" t="s">
        <v>623</v>
      </c>
      <c r="Y80" s="34">
        <f t="shared" si="23"/>
        <v>56400</v>
      </c>
      <c r="Z80" s="34">
        <f t="shared" si="24"/>
        <v>56400</v>
      </c>
      <c r="AA80" s="34">
        <f t="shared" si="25"/>
        <v>56400</v>
      </c>
      <c r="AB80" s="2" t="s">
        <v>624</v>
      </c>
      <c r="AC80" s="34">
        <v>56400.0</v>
      </c>
      <c r="AD80" s="2" t="s">
        <v>625</v>
      </c>
      <c r="AE80" s="2" t="s">
        <v>64</v>
      </c>
      <c r="AF80" s="49" t="s">
        <v>154</v>
      </c>
      <c r="AG80" s="49" t="s">
        <v>626</v>
      </c>
      <c r="AH80" s="36">
        <v>1.0</v>
      </c>
      <c r="AI80" s="34">
        <v>0.0</v>
      </c>
      <c r="AJ80" s="2" t="str">
        <f t="shared" si="15"/>
        <v>[DNA primase,NCBI,Streptomyces phage Starbow,AXH66586.1,100%,0]</v>
      </c>
      <c r="AK80" s="2" t="s">
        <v>627</v>
      </c>
      <c r="AL80" s="2" t="s">
        <v>139</v>
      </c>
      <c r="AM80" s="2" t="s">
        <v>628</v>
      </c>
      <c r="AN80" s="2" t="s">
        <v>629</v>
      </c>
      <c r="AO80" s="41">
        <v>0.8555</v>
      </c>
      <c r="AP80" s="41">
        <v>0.9997</v>
      </c>
      <c r="AQ80" s="2" t="str">
        <f t="shared" si="16"/>
        <v>[RNA Polymerase,PDB,Zinc Binding and RNA Polymerase Domains,2AU3_A,85.55%,99.97%]</v>
      </c>
      <c r="AR80" s="2" t="s">
        <v>63</v>
      </c>
      <c r="AS80" s="2" t="s">
        <v>68</v>
      </c>
      <c r="AT80" s="34">
        <v>0.0</v>
      </c>
      <c r="AU80" s="2" t="s">
        <v>625</v>
      </c>
    </row>
    <row r="81">
      <c r="A81" s="55">
        <v>79.0</v>
      </c>
      <c r="B81" s="56" t="s">
        <v>236</v>
      </c>
      <c r="C81" s="34">
        <v>57357.0</v>
      </c>
      <c r="D81" s="34">
        <v>58349.0</v>
      </c>
      <c r="E81" s="2" t="s">
        <v>69</v>
      </c>
      <c r="F81" s="2" t="s">
        <v>630</v>
      </c>
      <c r="G81" s="34">
        <v>57537.0</v>
      </c>
      <c r="H81" s="2" t="s">
        <v>58</v>
      </c>
      <c r="I81" s="34">
        <f t="shared" si="20"/>
        <v>813</v>
      </c>
      <c r="J81" s="34">
        <v>57537.0</v>
      </c>
      <c r="K81" s="2" t="s">
        <v>58</v>
      </c>
      <c r="L81" s="34">
        <f t="shared" si="26"/>
        <v>813</v>
      </c>
      <c r="M81" s="2" t="s">
        <v>59</v>
      </c>
      <c r="N81" s="34">
        <v>86.0</v>
      </c>
      <c r="O81" s="34">
        <v>57537.0</v>
      </c>
      <c r="P81" s="34">
        <v>3.0</v>
      </c>
      <c r="Q81" s="2" t="s">
        <v>58</v>
      </c>
      <c r="R81" s="34">
        <f t="shared" si="19"/>
        <v>813</v>
      </c>
      <c r="S81" s="35">
        <v>0.7</v>
      </c>
      <c r="T81" s="34">
        <v>57537.0</v>
      </c>
      <c r="U81" s="34" t="s">
        <v>58</v>
      </c>
      <c r="V81" s="34">
        <f t="shared" si="27"/>
        <v>813</v>
      </c>
      <c r="W81" s="34" t="s">
        <v>631</v>
      </c>
      <c r="X81" s="34" t="s">
        <v>632</v>
      </c>
      <c r="Y81" s="34">
        <f t="shared" si="23"/>
        <v>57537</v>
      </c>
      <c r="Z81" s="34">
        <f t="shared" si="24"/>
        <v>57537</v>
      </c>
      <c r="AA81" s="34">
        <f t="shared" si="25"/>
        <v>57537</v>
      </c>
      <c r="AB81" s="2" t="s">
        <v>633</v>
      </c>
      <c r="AC81" s="34">
        <v>57357.0</v>
      </c>
      <c r="AD81" s="2" t="s">
        <v>634</v>
      </c>
      <c r="AE81" s="2" t="s">
        <v>74</v>
      </c>
      <c r="AF81" s="2" t="s">
        <v>290</v>
      </c>
      <c r="AG81" s="2"/>
      <c r="AH81" s="36">
        <v>1.0</v>
      </c>
      <c r="AI81" s="34">
        <v>0.0</v>
      </c>
      <c r="AJ81" s="2" t="str">
        <f t="shared" si="15"/>
        <v>[single strand DNA binding protein,DNA Master,Karimac,,100%,0]</v>
      </c>
      <c r="AK81" s="2" t="s">
        <v>635</v>
      </c>
      <c r="AL81" s="2" t="s">
        <v>316</v>
      </c>
      <c r="AM81" s="2" t="s">
        <v>636</v>
      </c>
      <c r="AN81" s="2" t="s">
        <v>637</v>
      </c>
      <c r="AO81" s="41">
        <v>0.7196</v>
      </c>
      <c r="AP81" s="41">
        <v>0.9995</v>
      </c>
      <c r="AQ81" s="2" t="str">
        <f t="shared" si="16"/>
        <v>[Single-stranded DNA-binding protein,uniprot,Enterobacteria phage T4,P03695,71.96%,99.95%]</v>
      </c>
      <c r="AR81" s="2" t="s">
        <v>63</v>
      </c>
      <c r="AS81" s="2" t="s">
        <v>68</v>
      </c>
      <c r="AT81" s="34">
        <v>0.0</v>
      </c>
      <c r="AU81" s="2" t="s">
        <v>289</v>
      </c>
    </row>
    <row r="82">
      <c r="A82" s="55">
        <v>80.0</v>
      </c>
      <c r="B82" s="56" t="s">
        <v>236</v>
      </c>
      <c r="C82" s="34">
        <v>58443.0</v>
      </c>
      <c r="D82" s="34">
        <v>61763.0</v>
      </c>
      <c r="E82" s="2" t="s">
        <v>113</v>
      </c>
      <c r="F82" s="2" t="s">
        <v>638</v>
      </c>
      <c r="G82" s="34">
        <v>58443.0</v>
      </c>
      <c r="H82" s="2" t="s">
        <v>58</v>
      </c>
      <c r="I82" s="34">
        <f t="shared" si="20"/>
        <v>3321</v>
      </c>
      <c r="J82" s="34">
        <v>58443.0</v>
      </c>
      <c r="K82" s="2" t="s">
        <v>58</v>
      </c>
      <c r="L82" s="34">
        <f t="shared" si="26"/>
        <v>3321</v>
      </c>
      <c r="M82" s="2" t="s">
        <v>59</v>
      </c>
      <c r="N82" s="34">
        <v>87.0</v>
      </c>
      <c r="O82" s="34">
        <v>58443.0</v>
      </c>
      <c r="P82" s="34">
        <v>13.0</v>
      </c>
      <c r="Q82" s="2" t="s">
        <v>58</v>
      </c>
      <c r="R82" s="34">
        <f t="shared" si="19"/>
        <v>3321</v>
      </c>
      <c r="S82" s="35">
        <v>0.3</v>
      </c>
      <c r="T82" s="34">
        <v>60555.0</v>
      </c>
      <c r="U82" s="34" t="s">
        <v>58</v>
      </c>
      <c r="V82" s="34">
        <f t="shared" si="27"/>
        <v>1209</v>
      </c>
      <c r="W82" s="34" t="s">
        <v>639</v>
      </c>
      <c r="X82" s="34" t="s">
        <v>640</v>
      </c>
      <c r="Y82" s="34">
        <f t="shared" si="23"/>
        <v>58443</v>
      </c>
      <c r="Z82" s="34">
        <f t="shared" si="24"/>
        <v>58443</v>
      </c>
      <c r="AA82" s="34">
        <f t="shared" si="25"/>
        <v>58443</v>
      </c>
      <c r="AB82" s="2" t="s">
        <v>641</v>
      </c>
      <c r="AC82" s="34">
        <v>58443.0</v>
      </c>
      <c r="AD82" s="2" t="s">
        <v>642</v>
      </c>
      <c r="AE82" s="2" t="s">
        <v>64</v>
      </c>
      <c r="AF82" s="2" t="s">
        <v>643</v>
      </c>
      <c r="AG82" s="2" t="s">
        <v>644</v>
      </c>
      <c r="AH82" s="41">
        <v>0.9991</v>
      </c>
      <c r="AI82" s="34">
        <v>0.0</v>
      </c>
      <c r="AJ82" s="2" t="str">
        <f t="shared" si="15"/>
        <v>[DnaE-like DNA polymerase III alpha,NCBI,MindFlayer,QPL13719.1,99.91%,0]</v>
      </c>
      <c r="AK82" s="2" t="s">
        <v>645</v>
      </c>
      <c r="AL82" s="2" t="s">
        <v>139</v>
      </c>
      <c r="AM82" s="2" t="s">
        <v>86</v>
      </c>
      <c r="AN82" s="2" t="s">
        <v>646</v>
      </c>
      <c r="AO82" s="41">
        <v>0.9232</v>
      </c>
      <c r="AP82" s="41">
        <v>1.0</v>
      </c>
      <c r="AQ82" s="2" t="str">
        <f t="shared" si="16"/>
        <v>[DNA polymerase III,PDB,N/A,2HPI_A,92.32%,100%]</v>
      </c>
      <c r="AR82" s="2" t="s">
        <v>63</v>
      </c>
      <c r="AS82" s="2" t="s">
        <v>68</v>
      </c>
      <c r="AT82" s="34">
        <v>0.0</v>
      </c>
      <c r="AU82" s="2" t="s">
        <v>647</v>
      </c>
    </row>
    <row r="83">
      <c r="A83" s="55">
        <v>81.0</v>
      </c>
      <c r="B83" s="56" t="s">
        <v>236</v>
      </c>
      <c r="C83" s="34">
        <v>61771.0</v>
      </c>
      <c r="D83" s="34">
        <v>61968.0</v>
      </c>
      <c r="E83" s="2" t="s">
        <v>56</v>
      </c>
      <c r="F83" s="2" t="s">
        <v>648</v>
      </c>
      <c r="G83" s="34">
        <v>61771.0</v>
      </c>
      <c r="H83" s="2" t="s">
        <v>58</v>
      </c>
      <c r="I83" s="34">
        <f t="shared" si="20"/>
        <v>198</v>
      </c>
      <c r="J83" s="34">
        <v>61771.0</v>
      </c>
      <c r="K83" s="2" t="s">
        <v>58</v>
      </c>
      <c r="L83" s="34">
        <f t="shared" si="26"/>
        <v>198</v>
      </c>
      <c r="M83" s="2" t="s">
        <v>59</v>
      </c>
      <c r="N83" s="34">
        <v>88.0</v>
      </c>
      <c r="O83" s="34">
        <v>61771.0</v>
      </c>
      <c r="P83" s="34">
        <v>3.0</v>
      </c>
      <c r="Q83" s="2" t="s">
        <v>58</v>
      </c>
      <c r="R83" s="34">
        <f t="shared" si="19"/>
        <v>198</v>
      </c>
      <c r="S83" s="35">
        <v>1.0</v>
      </c>
      <c r="T83" s="34">
        <v>61783.0</v>
      </c>
      <c r="U83" s="34" t="s">
        <v>79</v>
      </c>
      <c r="V83" s="34">
        <f t="shared" si="27"/>
        <v>186</v>
      </c>
      <c r="W83" s="34" t="s">
        <v>649</v>
      </c>
      <c r="X83" s="34" t="s">
        <v>650</v>
      </c>
      <c r="Y83" s="34">
        <f t="shared" si="23"/>
        <v>61771</v>
      </c>
      <c r="Z83" s="34">
        <f t="shared" si="24"/>
        <v>61771</v>
      </c>
      <c r="AA83" s="34">
        <f t="shared" si="25"/>
        <v>61771</v>
      </c>
      <c r="AB83" s="2" t="s">
        <v>651</v>
      </c>
      <c r="AC83" s="34">
        <v>61771.0</v>
      </c>
      <c r="AD83" s="2" t="s">
        <v>63</v>
      </c>
      <c r="AE83" s="2" t="s">
        <v>64</v>
      </c>
      <c r="AF83" s="2" t="s">
        <v>652</v>
      </c>
      <c r="AG83" s="2" t="s">
        <v>653</v>
      </c>
      <c r="AH83" s="36">
        <v>1.0</v>
      </c>
      <c r="AI83" s="37">
        <v>6.0E-38</v>
      </c>
      <c r="AJ83" s="2" t="str">
        <f t="shared" si="15"/>
        <v>[NKF,NCBI,SEA_MINDFLAYER_80,QPL13720.1,100%,6E-38]</v>
      </c>
      <c r="AK83" s="2" t="s">
        <v>67</v>
      </c>
      <c r="AL83" s="2"/>
      <c r="AM83" s="2"/>
      <c r="AN83" s="2"/>
      <c r="AO83" s="38"/>
      <c r="AP83" s="38"/>
      <c r="AQ83" s="2" t="str">
        <f t="shared" si="16"/>
        <v>[NKF, no hits above 90%,,,,0%,0%]</v>
      </c>
      <c r="AR83" s="2" t="s">
        <v>63</v>
      </c>
      <c r="AS83" s="2" t="s">
        <v>68</v>
      </c>
      <c r="AT83" s="34">
        <v>0.0</v>
      </c>
      <c r="AU83" s="2" t="s">
        <v>63</v>
      </c>
    </row>
    <row r="84">
      <c r="A84" s="55">
        <v>82.0</v>
      </c>
      <c r="B84" s="56" t="s">
        <v>236</v>
      </c>
      <c r="C84" s="34">
        <v>61946.0</v>
      </c>
      <c r="D84" s="34">
        <v>62296.0</v>
      </c>
      <c r="E84" s="2" t="s">
        <v>69</v>
      </c>
      <c r="F84" s="2" t="s">
        <v>654</v>
      </c>
      <c r="G84" s="34">
        <v>61946.0</v>
      </c>
      <c r="H84" s="2" t="s">
        <v>58</v>
      </c>
      <c r="I84" s="34">
        <f t="shared" si="20"/>
        <v>351</v>
      </c>
      <c r="J84" s="34">
        <v>61946.0</v>
      </c>
      <c r="K84" s="2" t="s">
        <v>58</v>
      </c>
      <c r="L84" s="34">
        <f t="shared" si="26"/>
        <v>351</v>
      </c>
      <c r="M84" s="2" t="s">
        <v>59</v>
      </c>
      <c r="N84" s="34">
        <v>89.0</v>
      </c>
      <c r="O84" s="34">
        <v>61946.0</v>
      </c>
      <c r="P84" s="34">
        <v>21.0</v>
      </c>
      <c r="Q84" s="2" t="s">
        <v>58</v>
      </c>
      <c r="R84" s="34">
        <f t="shared" si="19"/>
        <v>351</v>
      </c>
      <c r="S84" s="35">
        <v>0.179</v>
      </c>
      <c r="T84" s="34">
        <v>62078.0</v>
      </c>
      <c r="U84" s="34" t="s">
        <v>58</v>
      </c>
      <c r="V84" s="34">
        <f t="shared" si="27"/>
        <v>219</v>
      </c>
      <c r="W84" s="2" t="s">
        <v>655</v>
      </c>
      <c r="X84" s="34" t="s">
        <v>656</v>
      </c>
      <c r="Y84" s="34">
        <f t="shared" si="23"/>
        <v>61946</v>
      </c>
      <c r="Z84" s="34">
        <v>61946.0</v>
      </c>
      <c r="AA84" s="34">
        <f t="shared" si="25"/>
        <v>61946</v>
      </c>
      <c r="AB84" s="2" t="s">
        <v>657</v>
      </c>
      <c r="AC84" s="34">
        <v>61946.0</v>
      </c>
      <c r="AD84" s="2" t="s">
        <v>658</v>
      </c>
      <c r="AE84" s="2" t="s">
        <v>64</v>
      </c>
      <c r="AF84" s="2" t="s">
        <v>290</v>
      </c>
      <c r="AG84" s="2" t="s">
        <v>659</v>
      </c>
      <c r="AH84" s="36">
        <v>1.0</v>
      </c>
      <c r="AI84" s="37">
        <v>7.0E-79</v>
      </c>
      <c r="AJ84" s="2" t="str">
        <f t="shared" si="15"/>
        <v>[MazG-like pyrophosphatase,NCBI,Karimac,P_009840255.1,100%,7E-79]</v>
      </c>
      <c r="AK84" s="2" t="s">
        <v>660</v>
      </c>
      <c r="AL84" s="2" t="s">
        <v>316</v>
      </c>
      <c r="AM84" s="2" t="s">
        <v>461</v>
      </c>
      <c r="AN84" s="2" t="s">
        <v>661</v>
      </c>
      <c r="AO84" s="41">
        <v>0.9658</v>
      </c>
      <c r="AP84" s="41">
        <v>0.9967</v>
      </c>
      <c r="AQ84" s="2" t="str">
        <f t="shared" si="16"/>
        <v>[Gene 37 protein,uniprot,Mycobacterium phage L5,Q05247,96.58%,99.67%]</v>
      </c>
      <c r="AR84" s="2" t="s">
        <v>63</v>
      </c>
      <c r="AS84" s="2" t="s">
        <v>68</v>
      </c>
      <c r="AT84" s="34">
        <v>0.0</v>
      </c>
      <c r="AU84" s="2" t="s">
        <v>662</v>
      </c>
    </row>
    <row r="85">
      <c r="A85" s="55">
        <v>83.0</v>
      </c>
      <c r="B85" s="56" t="s">
        <v>236</v>
      </c>
      <c r="C85" s="34">
        <v>62488.0</v>
      </c>
      <c r="D85" s="34">
        <v>63492.0</v>
      </c>
      <c r="E85" s="2" t="s">
        <v>69</v>
      </c>
      <c r="F85" s="2" t="s">
        <v>663</v>
      </c>
      <c r="G85" s="34">
        <v>62488.0</v>
      </c>
      <c r="H85" s="2" t="s">
        <v>58</v>
      </c>
      <c r="I85" s="34">
        <f t="shared" si="20"/>
        <v>1005</v>
      </c>
      <c r="J85" s="34">
        <v>62488.0</v>
      </c>
      <c r="K85" s="2" t="s">
        <v>58</v>
      </c>
      <c r="L85" s="34">
        <f t="shared" si="26"/>
        <v>1005</v>
      </c>
      <c r="M85" s="2" t="s">
        <v>59</v>
      </c>
      <c r="N85" s="34">
        <v>90.0</v>
      </c>
      <c r="O85" s="34">
        <v>62488.0</v>
      </c>
      <c r="P85" s="34">
        <v>27.0</v>
      </c>
      <c r="Q85" s="2" t="s">
        <v>58</v>
      </c>
      <c r="R85" s="34">
        <f t="shared" si="19"/>
        <v>1005</v>
      </c>
      <c r="S85" s="35">
        <v>0.142</v>
      </c>
      <c r="T85" s="34">
        <v>63085.0</v>
      </c>
      <c r="U85" s="34" t="s">
        <v>58</v>
      </c>
      <c r="V85" s="34">
        <f t="shared" si="27"/>
        <v>408</v>
      </c>
      <c r="W85" s="34" t="s">
        <v>664</v>
      </c>
      <c r="X85" s="34" t="s">
        <v>665</v>
      </c>
      <c r="Y85" s="34">
        <f t="shared" si="23"/>
        <v>62488</v>
      </c>
      <c r="Z85" s="34">
        <f t="shared" ref="Z85:Z101" si="28">J85</f>
        <v>62488</v>
      </c>
      <c r="AA85" s="34">
        <f t="shared" si="25"/>
        <v>62488</v>
      </c>
      <c r="AB85" s="2" t="s">
        <v>666</v>
      </c>
      <c r="AC85" s="34">
        <v>62488.0</v>
      </c>
      <c r="AD85" s="2" t="s">
        <v>667</v>
      </c>
      <c r="AE85" s="2" t="s">
        <v>64</v>
      </c>
      <c r="AF85" s="2" t="s">
        <v>668</v>
      </c>
      <c r="AG85" s="2" t="s">
        <v>669</v>
      </c>
      <c r="AH85" s="36">
        <v>1.0</v>
      </c>
      <c r="AI85" s="34">
        <v>0.0</v>
      </c>
      <c r="AJ85" s="2" t="str">
        <f t="shared" si="15"/>
        <v>[UvsX-like recombinase,NCBI,StarPlatinum,YP_009839522.1,100%,0]</v>
      </c>
      <c r="AK85" s="2" t="s">
        <v>670</v>
      </c>
      <c r="AL85" s="2" t="s">
        <v>139</v>
      </c>
      <c r="AM85" s="2" t="s">
        <v>86</v>
      </c>
      <c r="AN85" s="2" t="s">
        <v>671</v>
      </c>
      <c r="AO85" s="41">
        <v>0.9194</v>
      </c>
      <c r="AP85" s="41">
        <v>1.0</v>
      </c>
      <c r="AQ85" s="2" t="str">
        <f t="shared" si="16"/>
        <v>[Protein recA,PDB,N/A,3HR8_A,91.94%,100%]</v>
      </c>
      <c r="AR85" s="2" t="s">
        <v>63</v>
      </c>
      <c r="AS85" s="2" t="s">
        <v>68</v>
      </c>
      <c r="AT85" s="34">
        <v>0.0</v>
      </c>
      <c r="AU85" s="2" t="s">
        <v>672</v>
      </c>
    </row>
    <row r="86">
      <c r="A86" s="55">
        <v>84.0</v>
      </c>
      <c r="B86" s="56" t="s">
        <v>236</v>
      </c>
      <c r="C86" s="34">
        <v>63485.0</v>
      </c>
      <c r="D86" s="34">
        <v>63682.0</v>
      </c>
      <c r="E86" s="2" t="s">
        <v>69</v>
      </c>
      <c r="F86" s="2"/>
      <c r="G86" s="34">
        <v>63485.0</v>
      </c>
      <c r="H86" s="2" t="s">
        <v>79</v>
      </c>
      <c r="I86" s="34">
        <f t="shared" si="20"/>
        <v>198</v>
      </c>
      <c r="J86" s="2"/>
      <c r="K86" s="2"/>
      <c r="L86" s="2" t="str">
        <f t="shared" si="26"/>
        <v>N/A</v>
      </c>
      <c r="M86" s="2" t="s">
        <v>167</v>
      </c>
      <c r="N86" s="34">
        <v>91.0</v>
      </c>
      <c r="O86" s="34">
        <v>63485.0</v>
      </c>
      <c r="P86" s="34">
        <v>4.0</v>
      </c>
      <c r="Q86" s="2" t="s">
        <v>79</v>
      </c>
      <c r="R86" s="34">
        <f t="shared" si="19"/>
        <v>198</v>
      </c>
      <c r="S86" s="35">
        <v>0.306</v>
      </c>
      <c r="T86" s="34">
        <v>63485.0</v>
      </c>
      <c r="U86" s="34" t="s">
        <v>79</v>
      </c>
      <c r="V86" s="34">
        <f t="shared" si="27"/>
        <v>198</v>
      </c>
      <c r="W86" s="34" t="s">
        <v>673</v>
      </c>
      <c r="X86" s="34" t="s">
        <v>674</v>
      </c>
      <c r="Y86" s="34">
        <f t="shared" si="23"/>
        <v>63485</v>
      </c>
      <c r="Z86" s="2" t="str">
        <f t="shared" si="28"/>
        <v/>
      </c>
      <c r="AA86" s="34">
        <f t="shared" si="25"/>
        <v>63485</v>
      </c>
      <c r="AB86" s="2" t="s">
        <v>675</v>
      </c>
      <c r="AC86" s="34">
        <v>63485.0</v>
      </c>
      <c r="AD86" s="2" t="s">
        <v>63</v>
      </c>
      <c r="AE86" s="2" t="s">
        <v>131</v>
      </c>
      <c r="AF86" s="39" t="s">
        <v>676</v>
      </c>
      <c r="AG86" s="2"/>
      <c r="AH86" s="36">
        <v>1.0</v>
      </c>
      <c r="AI86" s="37">
        <v>1.8E-40</v>
      </c>
      <c r="AJ86" s="2" t="str">
        <f t="shared" si="15"/>
        <v>[NKF,DNAMaster,SEA_BIRCHLYN_83,,100%,1.8E-40]</v>
      </c>
      <c r="AK86" s="2" t="s">
        <v>67</v>
      </c>
      <c r="AL86" s="2"/>
      <c r="AM86" s="2"/>
      <c r="AN86" s="2"/>
      <c r="AO86" s="38"/>
      <c r="AP86" s="38"/>
      <c r="AQ86" s="2" t="str">
        <f t="shared" si="16"/>
        <v>[NKF, no hits above 90%,,,,0%,0%]</v>
      </c>
      <c r="AR86" s="2" t="s">
        <v>63</v>
      </c>
      <c r="AS86" s="2" t="s">
        <v>68</v>
      </c>
      <c r="AT86" s="34">
        <v>0.0</v>
      </c>
      <c r="AU86" s="2" t="s">
        <v>63</v>
      </c>
    </row>
    <row r="87">
      <c r="A87" s="55">
        <v>85.0</v>
      </c>
      <c r="B87" s="56" t="s">
        <v>236</v>
      </c>
      <c r="C87" s="34">
        <v>63682.0</v>
      </c>
      <c r="D87" s="34">
        <v>64002.0</v>
      </c>
      <c r="E87" s="2" t="s">
        <v>56</v>
      </c>
      <c r="F87" s="2" t="s">
        <v>677</v>
      </c>
      <c r="G87" s="34">
        <v>63682.0</v>
      </c>
      <c r="H87" s="2" t="s">
        <v>58</v>
      </c>
      <c r="I87" s="34">
        <f t="shared" si="20"/>
        <v>321</v>
      </c>
      <c r="J87" s="34">
        <v>63682.0</v>
      </c>
      <c r="K87" s="2" t="s">
        <v>58</v>
      </c>
      <c r="L87" s="34">
        <f t="shared" si="26"/>
        <v>321</v>
      </c>
      <c r="M87" s="2" t="s">
        <v>59</v>
      </c>
      <c r="N87" s="34">
        <v>92.0</v>
      </c>
      <c r="O87" s="34">
        <v>63682.0</v>
      </c>
      <c r="P87" s="34">
        <v>10.0</v>
      </c>
      <c r="Q87" s="2" t="s">
        <v>58</v>
      </c>
      <c r="R87" s="34">
        <f t="shared" si="19"/>
        <v>321</v>
      </c>
      <c r="S87" s="35">
        <v>0.944</v>
      </c>
      <c r="T87" s="34">
        <v>63943.0</v>
      </c>
      <c r="U87" s="34" t="s">
        <v>58</v>
      </c>
      <c r="V87" s="34">
        <f t="shared" si="27"/>
        <v>60</v>
      </c>
      <c r="W87" s="34" t="s">
        <v>678</v>
      </c>
      <c r="X87" s="34" t="s">
        <v>679</v>
      </c>
      <c r="Y87" s="34">
        <f t="shared" si="23"/>
        <v>63682</v>
      </c>
      <c r="Z87" s="34">
        <f t="shared" si="28"/>
        <v>63682</v>
      </c>
      <c r="AA87" s="34">
        <f t="shared" si="25"/>
        <v>63682</v>
      </c>
      <c r="AB87" s="2" t="s">
        <v>680</v>
      </c>
      <c r="AC87" s="34">
        <v>63682.0</v>
      </c>
      <c r="AD87" s="2" t="s">
        <v>681</v>
      </c>
      <c r="AE87" s="2" t="s">
        <v>74</v>
      </c>
      <c r="AF87" s="2" t="s">
        <v>110</v>
      </c>
      <c r="AG87" s="2"/>
      <c r="AH87" s="36">
        <v>1.0</v>
      </c>
      <c r="AI87" s="34">
        <v>0.0</v>
      </c>
      <c r="AJ87" s="2" t="str">
        <f t="shared" si="15"/>
        <v>[Holliday Junction Resolvase,DNA Master,Starbow,,100%,0]</v>
      </c>
      <c r="AK87" s="2" t="s">
        <v>682</v>
      </c>
      <c r="AL87" s="2" t="s">
        <v>316</v>
      </c>
      <c r="AM87" s="2" t="s">
        <v>409</v>
      </c>
      <c r="AN87" s="2" t="s">
        <v>683</v>
      </c>
      <c r="AO87" s="41">
        <v>0.7943</v>
      </c>
      <c r="AP87" s="41">
        <v>0.9963</v>
      </c>
      <c r="AQ87" s="2" t="str">
        <f t="shared" si="16"/>
        <v>[Protein D14,uniprot,Escherichia phage T5,O48499,79.43%,99.63%]</v>
      </c>
      <c r="AR87" s="2" t="s">
        <v>63</v>
      </c>
      <c r="AS87" s="2" t="s">
        <v>68</v>
      </c>
      <c r="AT87" s="34">
        <v>0.0</v>
      </c>
      <c r="AU87" s="2" t="s">
        <v>684</v>
      </c>
    </row>
    <row r="88">
      <c r="A88" s="55">
        <v>86.0</v>
      </c>
      <c r="B88" s="56" t="s">
        <v>236</v>
      </c>
      <c r="C88" s="34">
        <v>63980.0</v>
      </c>
      <c r="D88" s="34">
        <v>64192.0</v>
      </c>
      <c r="E88" s="2" t="s">
        <v>56</v>
      </c>
      <c r="F88" s="2" t="s">
        <v>685</v>
      </c>
      <c r="G88" s="34">
        <v>63980.0</v>
      </c>
      <c r="H88" s="2" t="s">
        <v>58</v>
      </c>
      <c r="I88" s="34">
        <f t="shared" si="20"/>
        <v>213</v>
      </c>
      <c r="J88" s="34">
        <v>63980.0</v>
      </c>
      <c r="K88" s="2" t="s">
        <v>58</v>
      </c>
      <c r="L88" s="34">
        <f t="shared" si="26"/>
        <v>213</v>
      </c>
      <c r="M88" s="2" t="s">
        <v>59</v>
      </c>
      <c r="N88" s="34">
        <v>93.0</v>
      </c>
      <c r="O88" s="34">
        <v>63980.0</v>
      </c>
      <c r="P88" s="34">
        <v>1.0</v>
      </c>
      <c r="Q88" s="2" t="s">
        <v>58</v>
      </c>
      <c r="R88" s="34">
        <f t="shared" si="19"/>
        <v>213</v>
      </c>
      <c r="S88" s="35">
        <v>1.0</v>
      </c>
      <c r="T88" s="34">
        <v>63983.0</v>
      </c>
      <c r="U88" s="34" t="s">
        <v>79</v>
      </c>
      <c r="V88" s="34">
        <f t="shared" si="27"/>
        <v>210</v>
      </c>
      <c r="W88" s="34" t="s">
        <v>686</v>
      </c>
      <c r="X88" s="34" t="s">
        <v>687</v>
      </c>
      <c r="Y88" s="34">
        <f t="shared" si="23"/>
        <v>63980</v>
      </c>
      <c r="Z88" s="34">
        <f t="shared" si="28"/>
        <v>63980</v>
      </c>
      <c r="AA88" s="34">
        <f t="shared" si="25"/>
        <v>63980</v>
      </c>
      <c r="AB88" s="2" t="s">
        <v>688</v>
      </c>
      <c r="AC88" s="34">
        <v>63980.0</v>
      </c>
      <c r="AD88" s="2" t="s">
        <v>63</v>
      </c>
      <c r="AE88" s="2" t="s">
        <v>74</v>
      </c>
      <c r="AF88" s="2" t="s">
        <v>689</v>
      </c>
      <c r="AG88" s="2"/>
      <c r="AH88" s="36">
        <v>1.0</v>
      </c>
      <c r="AI88" s="37">
        <v>6.6E-44</v>
      </c>
      <c r="AJ88" s="2" t="str">
        <f t="shared" si="15"/>
        <v>[NKF,DNA Master,Karimac_193,,100%,6.6E-44]</v>
      </c>
      <c r="AK88" s="2" t="s">
        <v>67</v>
      </c>
      <c r="AL88" s="2"/>
      <c r="AM88" s="2"/>
      <c r="AN88" s="2"/>
      <c r="AO88" s="38"/>
      <c r="AP88" s="38"/>
      <c r="AQ88" s="2" t="str">
        <f t="shared" si="16"/>
        <v>[NKF, no hits above 90%,,,,0%,0%]</v>
      </c>
      <c r="AR88" s="2" t="s">
        <v>63</v>
      </c>
      <c r="AS88" s="2" t="s">
        <v>68</v>
      </c>
      <c r="AT88" s="34">
        <v>0.0</v>
      </c>
      <c r="AU88" s="2" t="s">
        <v>63</v>
      </c>
    </row>
    <row r="89">
      <c r="A89" s="55">
        <v>87.0</v>
      </c>
      <c r="B89" s="56" t="s">
        <v>236</v>
      </c>
      <c r="C89" s="34">
        <v>64167.0</v>
      </c>
      <c r="D89" s="34">
        <v>64349.0</v>
      </c>
      <c r="E89" s="2" t="s">
        <v>56</v>
      </c>
      <c r="F89" s="2" t="s">
        <v>690</v>
      </c>
      <c r="G89" s="34">
        <v>64167.0</v>
      </c>
      <c r="H89" s="2" t="s">
        <v>58</v>
      </c>
      <c r="I89" s="34">
        <f t="shared" si="20"/>
        <v>183</v>
      </c>
      <c r="J89" s="34">
        <v>64167.0</v>
      </c>
      <c r="K89" s="2" t="s">
        <v>58</v>
      </c>
      <c r="L89" s="34">
        <f t="shared" si="26"/>
        <v>183</v>
      </c>
      <c r="M89" s="2" t="s">
        <v>59</v>
      </c>
      <c r="N89" s="34">
        <v>94.0</v>
      </c>
      <c r="O89" s="34">
        <v>64167.0</v>
      </c>
      <c r="P89" s="34">
        <v>2.0</v>
      </c>
      <c r="Q89" s="2" t="s">
        <v>58</v>
      </c>
      <c r="R89" s="34">
        <f t="shared" si="19"/>
        <v>183</v>
      </c>
      <c r="S89" s="35">
        <v>1.0</v>
      </c>
      <c r="T89" s="34">
        <v>64167.0</v>
      </c>
      <c r="U89" s="34" t="s">
        <v>58</v>
      </c>
      <c r="V89" s="34">
        <f t="shared" si="27"/>
        <v>183</v>
      </c>
      <c r="W89" s="34" t="s">
        <v>691</v>
      </c>
      <c r="X89" s="34" t="s">
        <v>692</v>
      </c>
      <c r="Y89" s="34">
        <f t="shared" si="23"/>
        <v>64167</v>
      </c>
      <c r="Z89" s="34">
        <f t="shared" si="28"/>
        <v>64167</v>
      </c>
      <c r="AA89" s="34">
        <f t="shared" si="25"/>
        <v>64167</v>
      </c>
      <c r="AB89" s="2" t="s">
        <v>693</v>
      </c>
      <c r="AC89" s="34">
        <v>64167.0</v>
      </c>
      <c r="AD89" s="2" t="s">
        <v>63</v>
      </c>
      <c r="AE89" s="2" t="s">
        <v>64</v>
      </c>
      <c r="AF89" s="2" t="s">
        <v>305</v>
      </c>
      <c r="AG89" s="40" t="s">
        <v>694</v>
      </c>
      <c r="AH89" s="36">
        <v>1.0</v>
      </c>
      <c r="AI89" s="37">
        <v>1.0E-33</v>
      </c>
      <c r="AJ89" s="2" t="str">
        <f t="shared" si="15"/>
        <v>[NKF,NCBI,Streptomyces phage Karimac,YP_009840260.1,100%,1E-33]</v>
      </c>
      <c r="AK89" s="2" t="s">
        <v>67</v>
      </c>
      <c r="AL89" s="2"/>
      <c r="AM89" s="2"/>
      <c r="AN89" s="2"/>
      <c r="AO89" s="38"/>
      <c r="AP89" s="38"/>
      <c r="AQ89" s="2" t="str">
        <f t="shared" si="16"/>
        <v>[NKF, no hits above 90%,,,,0%,0%]</v>
      </c>
      <c r="AR89" s="2" t="s">
        <v>63</v>
      </c>
      <c r="AS89" s="2" t="s">
        <v>76</v>
      </c>
      <c r="AT89" s="34">
        <v>0.0</v>
      </c>
      <c r="AU89" s="2" t="s">
        <v>63</v>
      </c>
    </row>
    <row r="90">
      <c r="A90" s="55">
        <v>88.0</v>
      </c>
      <c r="B90" s="56" t="s">
        <v>236</v>
      </c>
      <c r="C90" s="34">
        <v>64339.0</v>
      </c>
      <c r="D90" s="34">
        <v>64680.0</v>
      </c>
      <c r="E90" s="2" t="s">
        <v>56</v>
      </c>
      <c r="F90" s="2" t="s">
        <v>695</v>
      </c>
      <c r="G90" s="34">
        <v>64339.0</v>
      </c>
      <c r="H90" s="2" t="s">
        <v>58</v>
      </c>
      <c r="I90" s="34">
        <f t="shared" si="20"/>
        <v>342</v>
      </c>
      <c r="J90" s="34">
        <v>64339.0</v>
      </c>
      <c r="K90" s="2" t="s">
        <v>58</v>
      </c>
      <c r="L90" s="34">
        <f t="shared" si="26"/>
        <v>342</v>
      </c>
      <c r="M90" s="2" t="s">
        <v>59</v>
      </c>
      <c r="N90" s="34">
        <v>95.0</v>
      </c>
      <c r="O90" s="34">
        <v>64339.0</v>
      </c>
      <c r="P90" s="34">
        <v>21.0</v>
      </c>
      <c r="Q90" s="2" t="s">
        <v>58</v>
      </c>
      <c r="R90" s="34">
        <f t="shared" si="19"/>
        <v>342</v>
      </c>
      <c r="S90" s="35">
        <v>0.367</v>
      </c>
      <c r="T90" s="34">
        <v>64339.0</v>
      </c>
      <c r="U90" s="34" t="s">
        <v>58</v>
      </c>
      <c r="V90" s="34">
        <f t="shared" si="27"/>
        <v>342</v>
      </c>
      <c r="W90" s="34" t="s">
        <v>696</v>
      </c>
      <c r="X90" s="34" t="s">
        <v>697</v>
      </c>
      <c r="Y90" s="34">
        <f t="shared" si="23"/>
        <v>64339</v>
      </c>
      <c r="Z90" s="34">
        <f t="shared" si="28"/>
        <v>64339</v>
      </c>
      <c r="AA90" s="34">
        <f t="shared" si="25"/>
        <v>64339</v>
      </c>
      <c r="AB90" s="2" t="s">
        <v>698</v>
      </c>
      <c r="AC90" s="34">
        <v>64339.0</v>
      </c>
      <c r="AD90" s="2" t="s">
        <v>63</v>
      </c>
      <c r="AE90" s="2" t="s">
        <v>74</v>
      </c>
      <c r="AF90" s="39" t="s">
        <v>305</v>
      </c>
      <c r="AG90" s="2"/>
      <c r="AH90" s="36">
        <v>1.0</v>
      </c>
      <c r="AI90" s="34">
        <v>0.0</v>
      </c>
      <c r="AJ90" s="2" t="str">
        <f t="shared" si="15"/>
        <v>[NKF,DNA Master,Streptomyces phage Karimac,,100%,0]</v>
      </c>
      <c r="AK90" s="84" t="s">
        <v>699</v>
      </c>
      <c r="AL90" s="2" t="s">
        <v>85</v>
      </c>
      <c r="AM90" s="2" t="s">
        <v>86</v>
      </c>
      <c r="AN90" s="2" t="s">
        <v>700</v>
      </c>
      <c r="AO90" s="41">
        <f>75/114</f>
        <v>0.6578947368</v>
      </c>
      <c r="AP90" s="41">
        <v>0.9083</v>
      </c>
      <c r="AQ90" s="2" t="str">
        <f t="shared" si="16"/>
        <v>[DUF6189,Pfam,N/A,PF19688.3,65.7894736842105%,90.83%]</v>
      </c>
      <c r="AR90" s="2" t="s">
        <v>63</v>
      </c>
      <c r="AS90" s="2" t="s">
        <v>68</v>
      </c>
      <c r="AT90" s="34">
        <v>0.0</v>
      </c>
      <c r="AU90" s="2" t="s">
        <v>63</v>
      </c>
    </row>
    <row r="91">
      <c r="A91" s="55">
        <v>89.0</v>
      </c>
      <c r="B91" s="56" t="s">
        <v>236</v>
      </c>
      <c r="C91" s="34">
        <v>64713.0</v>
      </c>
      <c r="D91" s="34">
        <v>65486.0</v>
      </c>
      <c r="E91" s="2" t="s">
        <v>69</v>
      </c>
      <c r="F91" s="2" t="s">
        <v>701</v>
      </c>
      <c r="G91" s="34">
        <v>64713.0</v>
      </c>
      <c r="H91" s="2" t="s">
        <v>58</v>
      </c>
      <c r="I91" s="34">
        <f t="shared" si="20"/>
        <v>774</v>
      </c>
      <c r="J91" s="34">
        <v>64737.0</v>
      </c>
      <c r="K91" s="2" t="s">
        <v>79</v>
      </c>
      <c r="L91" s="34">
        <f t="shared" si="26"/>
        <v>750</v>
      </c>
      <c r="M91" s="2" t="s">
        <v>127</v>
      </c>
      <c r="N91" s="34">
        <v>96.0</v>
      </c>
      <c r="O91" s="34">
        <v>64713.0</v>
      </c>
      <c r="P91" s="34">
        <v>8.0</v>
      </c>
      <c r="Q91" s="2" t="s">
        <v>58</v>
      </c>
      <c r="R91" s="34">
        <f t="shared" si="19"/>
        <v>774</v>
      </c>
      <c r="S91" s="35">
        <v>0.4</v>
      </c>
      <c r="T91" s="34">
        <v>65103.0</v>
      </c>
      <c r="U91" s="34" t="s">
        <v>79</v>
      </c>
      <c r="V91" s="34">
        <f t="shared" si="27"/>
        <v>384</v>
      </c>
      <c r="W91" s="2" t="s">
        <v>702</v>
      </c>
      <c r="X91" s="34" t="s">
        <v>703</v>
      </c>
      <c r="Y91" s="34">
        <f t="shared" si="23"/>
        <v>64713</v>
      </c>
      <c r="Z91" s="34">
        <f t="shared" si="28"/>
        <v>64737</v>
      </c>
      <c r="AA91" s="34">
        <f t="shared" si="25"/>
        <v>64713</v>
      </c>
      <c r="AB91" s="2" t="s">
        <v>704</v>
      </c>
      <c r="AC91" s="34">
        <v>64713.0</v>
      </c>
      <c r="AD91" s="2" t="s">
        <v>705</v>
      </c>
      <c r="AE91" s="2" t="s">
        <v>64</v>
      </c>
      <c r="AF91" s="2" t="s">
        <v>110</v>
      </c>
      <c r="AG91" s="2" t="s">
        <v>706</v>
      </c>
      <c r="AH91" s="41">
        <v>0.9961</v>
      </c>
      <c r="AI91" s="34">
        <v>0.0</v>
      </c>
      <c r="AJ91" s="2" t="str">
        <f t="shared" si="15"/>
        <v>[Cas4 Family exonuclease,NCBI,Starbow,AXH66597.1,99.61%,0]</v>
      </c>
      <c r="AK91" s="2" t="s">
        <v>707</v>
      </c>
      <c r="AL91" s="2" t="s">
        <v>139</v>
      </c>
      <c r="AM91" s="2" t="s">
        <v>86</v>
      </c>
      <c r="AN91" s="2" t="s">
        <v>708</v>
      </c>
      <c r="AO91" s="41">
        <v>0.686</v>
      </c>
      <c r="AP91" s="41">
        <v>0.9984</v>
      </c>
      <c r="AQ91" s="2" t="str">
        <f t="shared" si="16"/>
        <v>[CRISPR-associated exonuclease Cas4,PDB,N/A,8D3P_I,68.6%,99.84%]</v>
      </c>
      <c r="AR91" s="2" t="s">
        <v>63</v>
      </c>
      <c r="AS91" s="2" t="s">
        <v>68</v>
      </c>
      <c r="AT91" s="34">
        <v>0.0</v>
      </c>
      <c r="AU91" s="2" t="s">
        <v>709</v>
      </c>
    </row>
    <row r="92">
      <c r="A92" s="55">
        <v>90.0</v>
      </c>
      <c r="B92" s="56" t="s">
        <v>236</v>
      </c>
      <c r="C92" s="34">
        <v>65755.0</v>
      </c>
      <c r="D92" s="34">
        <v>66324.0</v>
      </c>
      <c r="E92" s="2" t="s">
        <v>69</v>
      </c>
      <c r="F92" s="2" t="s">
        <v>710</v>
      </c>
      <c r="G92" s="34">
        <v>65755.0</v>
      </c>
      <c r="H92" s="2" t="s">
        <v>79</v>
      </c>
      <c r="I92" s="34">
        <f t="shared" si="20"/>
        <v>570</v>
      </c>
      <c r="J92" s="34">
        <v>65749.0</v>
      </c>
      <c r="K92" s="2" t="s">
        <v>143</v>
      </c>
      <c r="L92" s="34">
        <f t="shared" si="26"/>
        <v>576</v>
      </c>
      <c r="M92" s="2" t="s">
        <v>127</v>
      </c>
      <c r="N92" s="34">
        <v>98.0</v>
      </c>
      <c r="O92" s="34">
        <v>65755.0</v>
      </c>
      <c r="P92" s="34">
        <v>3.0</v>
      </c>
      <c r="Q92" s="2" t="s">
        <v>79</v>
      </c>
      <c r="R92" s="34">
        <f t="shared" si="19"/>
        <v>570</v>
      </c>
      <c r="S92" s="35">
        <v>0.922</v>
      </c>
      <c r="T92" s="34">
        <v>66013.0</v>
      </c>
      <c r="U92" s="34" t="s">
        <v>58</v>
      </c>
      <c r="V92" s="34">
        <f t="shared" si="27"/>
        <v>312</v>
      </c>
      <c r="W92" s="34" t="s">
        <v>711</v>
      </c>
      <c r="X92" s="34" t="s">
        <v>712</v>
      </c>
      <c r="Y92" s="34">
        <f t="shared" si="23"/>
        <v>65755</v>
      </c>
      <c r="Z92" s="34">
        <f t="shared" si="28"/>
        <v>65749</v>
      </c>
      <c r="AA92" s="34">
        <f t="shared" si="25"/>
        <v>65755</v>
      </c>
      <c r="AB92" s="2" t="s">
        <v>713</v>
      </c>
      <c r="AC92" s="34">
        <v>65755.0</v>
      </c>
      <c r="AD92" s="2" t="s">
        <v>714</v>
      </c>
      <c r="AE92" s="2" t="s">
        <v>74</v>
      </c>
      <c r="AF92" s="39" t="s">
        <v>715</v>
      </c>
      <c r="AG92" s="2"/>
      <c r="AH92" s="36">
        <v>1.0</v>
      </c>
      <c r="AI92" s="34">
        <v>0.0</v>
      </c>
      <c r="AJ92" s="2" t="str">
        <f t="shared" si="15"/>
        <v>[RuvC-like resolvase,DNA Master,Streptomyces phage IchabodCrane,,100%,0]</v>
      </c>
      <c r="AK92" s="2" t="s">
        <v>684</v>
      </c>
      <c r="AL92" s="2" t="s">
        <v>139</v>
      </c>
      <c r="AM92" s="2" t="s">
        <v>716</v>
      </c>
      <c r="AN92" s="2" t="s">
        <v>717</v>
      </c>
      <c r="AO92" s="41">
        <f>157/190</f>
        <v>0.8263157895</v>
      </c>
      <c r="AP92" s="41">
        <v>0.9992</v>
      </c>
      <c r="AQ92" s="2" t="str">
        <f t="shared" si="16"/>
        <v>[Holliday junction resolvase,PDB,Pseudomonas aeruginosa,6LW3_A,82.6315789473684%,99.92%]</v>
      </c>
      <c r="AR92" s="2" t="s">
        <v>63</v>
      </c>
      <c r="AS92" s="2" t="s">
        <v>68</v>
      </c>
      <c r="AT92" s="34">
        <v>0.0</v>
      </c>
      <c r="AU92" s="2" t="s">
        <v>714</v>
      </c>
    </row>
    <row r="93">
      <c r="A93" s="55">
        <v>91.0</v>
      </c>
      <c r="B93" s="56" t="s">
        <v>236</v>
      </c>
      <c r="C93" s="34">
        <v>66326.0</v>
      </c>
      <c r="D93" s="34">
        <v>66790.0</v>
      </c>
      <c r="E93" s="2" t="s">
        <v>69</v>
      </c>
      <c r="F93" s="2" t="s">
        <v>718</v>
      </c>
      <c r="G93" s="34">
        <v>66326.0</v>
      </c>
      <c r="H93" s="2" t="s">
        <v>58</v>
      </c>
      <c r="I93" s="34">
        <f t="shared" si="20"/>
        <v>465</v>
      </c>
      <c r="J93" s="34">
        <v>66326.0</v>
      </c>
      <c r="K93" s="2" t="s">
        <v>58</v>
      </c>
      <c r="L93" s="34">
        <f t="shared" si="26"/>
        <v>465</v>
      </c>
      <c r="M93" s="2" t="s">
        <v>59</v>
      </c>
      <c r="N93" s="34">
        <v>99.0</v>
      </c>
      <c r="O93" s="34">
        <v>66326.0</v>
      </c>
      <c r="P93" s="34">
        <v>23.0</v>
      </c>
      <c r="Q93" s="2" t="s">
        <v>58</v>
      </c>
      <c r="R93" s="34">
        <f t="shared" si="19"/>
        <v>465</v>
      </c>
      <c r="S93" s="35">
        <v>0.525</v>
      </c>
      <c r="T93" s="34">
        <v>66326.0</v>
      </c>
      <c r="U93" s="34" t="s">
        <v>58</v>
      </c>
      <c r="V93" s="34">
        <f t="shared" si="27"/>
        <v>465</v>
      </c>
      <c r="W93" s="34" t="s">
        <v>719</v>
      </c>
      <c r="X93" s="34" t="s">
        <v>720</v>
      </c>
      <c r="Y93" s="34">
        <f t="shared" si="23"/>
        <v>66326</v>
      </c>
      <c r="Z93" s="34">
        <f t="shared" si="28"/>
        <v>66326</v>
      </c>
      <c r="AA93" s="34">
        <f t="shared" si="25"/>
        <v>66326</v>
      </c>
      <c r="AB93" s="2" t="s">
        <v>721</v>
      </c>
      <c r="AC93" s="34">
        <v>66326.0</v>
      </c>
      <c r="AD93" s="2" t="s">
        <v>722</v>
      </c>
      <c r="AE93" s="2" t="s">
        <v>74</v>
      </c>
      <c r="AF93" s="39" t="s">
        <v>154</v>
      </c>
      <c r="AG93" s="2"/>
      <c r="AH93" s="36">
        <v>1.0</v>
      </c>
      <c r="AI93" s="34">
        <v>0.0</v>
      </c>
      <c r="AJ93" s="2" t="str">
        <f t="shared" si="15"/>
        <v>[DprA-like ssDNA binding protein,DNA Master,Streptomyces phage Starbow,,100%,0]</v>
      </c>
      <c r="AK93" s="2" t="s">
        <v>63</v>
      </c>
      <c r="AL93" s="2" t="s">
        <v>139</v>
      </c>
      <c r="AM93" s="2" t="s">
        <v>723</v>
      </c>
      <c r="AN93" s="2" t="s">
        <v>724</v>
      </c>
      <c r="AO93" s="41">
        <f>146/155</f>
        <v>0.9419354839</v>
      </c>
      <c r="AP93" s="41">
        <v>0.9988</v>
      </c>
      <c r="AQ93" s="2" t="str">
        <f t="shared" si="16"/>
        <v>[NKF,PDB,Bacillus subtilis,2NX2_A,94.1935483870968%,99.88%]</v>
      </c>
      <c r="AR93" s="2" t="s">
        <v>63</v>
      </c>
      <c r="AS93" s="2" t="s">
        <v>165</v>
      </c>
      <c r="AT93" s="34">
        <v>0.0</v>
      </c>
      <c r="AU93" s="2" t="s">
        <v>722</v>
      </c>
    </row>
    <row r="94">
      <c r="A94" s="55">
        <v>92.0</v>
      </c>
      <c r="B94" s="56" t="s">
        <v>236</v>
      </c>
      <c r="C94" s="34">
        <v>66783.0</v>
      </c>
      <c r="D94" s="34">
        <v>66932.0</v>
      </c>
      <c r="E94" s="2" t="s">
        <v>56</v>
      </c>
      <c r="F94" s="2" t="s">
        <v>725</v>
      </c>
      <c r="G94" s="34">
        <v>66783.0</v>
      </c>
      <c r="H94" s="2" t="s">
        <v>143</v>
      </c>
      <c r="I94" s="34">
        <f t="shared" si="20"/>
        <v>150</v>
      </c>
      <c r="J94" s="34">
        <v>66783.0</v>
      </c>
      <c r="K94" s="2" t="s">
        <v>143</v>
      </c>
      <c r="L94" s="34">
        <f t="shared" si="26"/>
        <v>150</v>
      </c>
      <c r="M94" s="2" t="s">
        <v>59</v>
      </c>
      <c r="N94" s="34">
        <v>100.0</v>
      </c>
      <c r="O94" s="34">
        <v>66783.0</v>
      </c>
      <c r="P94" s="34">
        <v>15.0</v>
      </c>
      <c r="Q94" s="2" t="s">
        <v>143</v>
      </c>
      <c r="R94" s="34">
        <f t="shared" si="19"/>
        <v>150</v>
      </c>
      <c r="S94" s="35">
        <v>0.391</v>
      </c>
      <c r="T94" s="34">
        <v>66876.0</v>
      </c>
      <c r="U94" s="34" t="s">
        <v>58</v>
      </c>
      <c r="V94" s="34">
        <f t="shared" si="27"/>
        <v>57</v>
      </c>
      <c r="W94" s="34" t="s">
        <v>726</v>
      </c>
      <c r="X94" s="34" t="s">
        <v>727</v>
      </c>
      <c r="Y94" s="34">
        <f t="shared" si="23"/>
        <v>66783</v>
      </c>
      <c r="Z94" s="34">
        <f t="shared" si="28"/>
        <v>66783</v>
      </c>
      <c r="AA94" s="34">
        <f t="shared" si="25"/>
        <v>66783</v>
      </c>
      <c r="AB94" s="2" t="s">
        <v>728</v>
      </c>
      <c r="AC94" s="34">
        <v>66783.0</v>
      </c>
      <c r="AD94" s="2" t="s">
        <v>729</v>
      </c>
      <c r="AE94" s="2" t="s">
        <v>131</v>
      </c>
      <c r="AF94" s="39" t="s">
        <v>305</v>
      </c>
      <c r="AG94" s="2"/>
      <c r="AH94" s="36">
        <v>1.0</v>
      </c>
      <c r="AI94" s="37">
        <v>1.8E-27</v>
      </c>
      <c r="AJ94" s="2" t="str">
        <f t="shared" si="15"/>
        <v>[DNA Binding Protein,DNAMaster,Streptomyces phage Karimac,,100%,1.8E-27]</v>
      </c>
      <c r="AK94" s="2" t="s">
        <v>730</v>
      </c>
      <c r="AL94" s="2" t="s">
        <v>139</v>
      </c>
      <c r="AM94" s="2" t="s">
        <v>731</v>
      </c>
      <c r="AN94" s="2" t="s">
        <v>732</v>
      </c>
      <c r="AO94" s="41">
        <f>49/50</f>
        <v>0.98</v>
      </c>
      <c r="AP94" s="41">
        <v>0.9791</v>
      </c>
      <c r="AQ94" s="2" t="str">
        <f t="shared" si="16"/>
        <v>[HTH domain,PDB,Geobacillus stearothermophilus,PF19575.3,98%,97.91%]</v>
      </c>
      <c r="AR94" s="2" t="s">
        <v>63</v>
      </c>
      <c r="AS94" s="2" t="s">
        <v>68</v>
      </c>
      <c r="AT94" s="34">
        <v>0.0</v>
      </c>
      <c r="AU94" s="2" t="s">
        <v>592</v>
      </c>
    </row>
    <row r="95">
      <c r="A95" s="55">
        <v>93.0</v>
      </c>
      <c r="B95" s="56" t="s">
        <v>236</v>
      </c>
      <c r="C95" s="34">
        <v>66929.0</v>
      </c>
      <c r="D95" s="34">
        <v>67720.0</v>
      </c>
      <c r="E95" s="2" t="s">
        <v>56</v>
      </c>
      <c r="F95" s="2" t="s">
        <v>733</v>
      </c>
      <c r="G95" s="34">
        <v>66929.0</v>
      </c>
      <c r="H95" s="2" t="s">
        <v>58</v>
      </c>
      <c r="I95" s="34">
        <f t="shared" si="20"/>
        <v>792</v>
      </c>
      <c r="J95" s="34">
        <v>66929.0</v>
      </c>
      <c r="K95" s="2" t="s">
        <v>58</v>
      </c>
      <c r="L95" s="34">
        <f t="shared" si="26"/>
        <v>792</v>
      </c>
      <c r="M95" s="2" t="s">
        <v>59</v>
      </c>
      <c r="N95" s="34">
        <v>101.0</v>
      </c>
      <c r="O95" s="34">
        <v>66929.0</v>
      </c>
      <c r="P95" s="34">
        <v>5.0</v>
      </c>
      <c r="Q95" s="2" t="s">
        <v>58</v>
      </c>
      <c r="R95" s="34">
        <f t="shared" si="19"/>
        <v>792</v>
      </c>
      <c r="S95" s="35">
        <v>0.957</v>
      </c>
      <c r="T95" s="34">
        <v>66929.0</v>
      </c>
      <c r="U95" s="34" t="s">
        <v>58</v>
      </c>
      <c r="V95" s="34">
        <f t="shared" si="27"/>
        <v>792</v>
      </c>
      <c r="W95" s="34" t="s">
        <v>734</v>
      </c>
      <c r="X95" s="34" t="s">
        <v>735</v>
      </c>
      <c r="Y95" s="34">
        <f t="shared" si="23"/>
        <v>66929</v>
      </c>
      <c r="Z95" s="34">
        <f t="shared" si="28"/>
        <v>66929</v>
      </c>
      <c r="AA95" s="34">
        <f t="shared" si="25"/>
        <v>66929</v>
      </c>
      <c r="AB95" s="2" t="s">
        <v>736</v>
      </c>
      <c r="AC95" s="34">
        <v>66929.0</v>
      </c>
      <c r="AD95" s="2" t="s">
        <v>737</v>
      </c>
      <c r="AE95" s="2" t="s">
        <v>64</v>
      </c>
      <c r="AF95" s="2" t="s">
        <v>715</v>
      </c>
      <c r="AG95" s="40" t="s">
        <v>738</v>
      </c>
      <c r="AH95" s="36">
        <v>1.0</v>
      </c>
      <c r="AI95" s="34">
        <v>0.0</v>
      </c>
      <c r="AJ95" s="2" t="str">
        <f t="shared" si="15"/>
        <v>[methyltransferase,NCBI,Streptomyces phage IchabodCrane,QFP97409.1,100%,0]</v>
      </c>
      <c r="AK95" s="2" t="s">
        <v>739</v>
      </c>
      <c r="AL95" s="2" t="s">
        <v>139</v>
      </c>
      <c r="AM95" s="2" t="s">
        <v>740</v>
      </c>
      <c r="AN95" s="2" t="s">
        <v>741</v>
      </c>
      <c r="AO95" s="41">
        <f>158/264</f>
        <v>0.5984848485</v>
      </c>
      <c r="AP95" s="41">
        <v>0.9958</v>
      </c>
      <c r="AQ95" s="2" t="str">
        <f t="shared" si="16"/>
        <v>[Methyltransferase,PDB,Methylobacillus flagellatus KT,2PY6_A,59.8484848484849%,99.58%]</v>
      </c>
      <c r="AR95" s="2" t="s">
        <v>63</v>
      </c>
      <c r="AS95" s="2" t="s">
        <v>68</v>
      </c>
      <c r="AT95" s="34">
        <v>0.0</v>
      </c>
      <c r="AU95" s="2" t="s">
        <v>737</v>
      </c>
    </row>
    <row r="96">
      <c r="A96" s="55">
        <v>94.0</v>
      </c>
      <c r="B96" s="56" t="s">
        <v>236</v>
      </c>
      <c r="C96" s="34">
        <v>67717.0</v>
      </c>
      <c r="D96" s="34">
        <v>68340.0</v>
      </c>
      <c r="E96" s="2" t="s">
        <v>69</v>
      </c>
      <c r="F96" s="2" t="s">
        <v>742</v>
      </c>
      <c r="G96" s="34">
        <v>67717.0</v>
      </c>
      <c r="H96" s="2" t="s">
        <v>79</v>
      </c>
      <c r="I96" s="34">
        <f t="shared" si="20"/>
        <v>624</v>
      </c>
      <c r="J96" s="34">
        <v>67717.0</v>
      </c>
      <c r="K96" s="2" t="s">
        <v>79</v>
      </c>
      <c r="L96" s="34">
        <f t="shared" si="26"/>
        <v>624</v>
      </c>
      <c r="M96" s="2" t="s">
        <v>59</v>
      </c>
      <c r="N96" s="34">
        <v>102.0</v>
      </c>
      <c r="O96" s="34">
        <v>67717.0</v>
      </c>
      <c r="P96" s="34">
        <v>13.0</v>
      </c>
      <c r="Q96" s="2" t="s">
        <v>79</v>
      </c>
      <c r="R96" s="34">
        <f t="shared" si="19"/>
        <v>624</v>
      </c>
      <c r="S96" s="35">
        <v>0.578</v>
      </c>
      <c r="T96" s="34">
        <v>67765.0</v>
      </c>
      <c r="U96" s="34" t="s">
        <v>58</v>
      </c>
      <c r="V96" s="34">
        <f t="shared" si="27"/>
        <v>576</v>
      </c>
      <c r="W96" s="2" t="s">
        <v>743</v>
      </c>
      <c r="X96" s="34" t="s">
        <v>744</v>
      </c>
      <c r="Y96" s="34">
        <f t="shared" si="23"/>
        <v>67717</v>
      </c>
      <c r="Z96" s="34">
        <f t="shared" si="28"/>
        <v>67717</v>
      </c>
      <c r="AA96" s="34">
        <f t="shared" si="25"/>
        <v>67717</v>
      </c>
      <c r="AB96" s="2" t="s">
        <v>745</v>
      </c>
      <c r="AC96" s="34">
        <v>67717.0</v>
      </c>
      <c r="AD96" s="2" t="s">
        <v>746</v>
      </c>
      <c r="AE96" s="2" t="s">
        <v>74</v>
      </c>
      <c r="AF96" s="39" t="s">
        <v>305</v>
      </c>
      <c r="AG96" s="2"/>
      <c r="AH96" s="36">
        <v>1.0</v>
      </c>
      <c r="AI96" s="34">
        <v>0.0</v>
      </c>
      <c r="AJ96" s="2" t="str">
        <f t="shared" si="15"/>
        <v>[thymidylate kinase,DNA Master,Streptomyces phage Karimac,,100%,0]</v>
      </c>
      <c r="AK96" s="2" t="s">
        <v>747</v>
      </c>
      <c r="AL96" s="2" t="s">
        <v>139</v>
      </c>
      <c r="AM96" s="2" t="s">
        <v>748</v>
      </c>
      <c r="AN96" s="2" t="s">
        <v>749</v>
      </c>
      <c r="AO96" s="41">
        <f>178/208</f>
        <v>0.8557692308</v>
      </c>
      <c r="AP96" s="41">
        <v>0.9973</v>
      </c>
      <c r="AQ96" s="2" t="str">
        <f t="shared" si="16"/>
        <v>[Thymidylate kinase,PDB,Vaccinia virus Copenhagen,2V54_A,85.5769230769231%,99.73%]</v>
      </c>
      <c r="AR96" s="2" t="s">
        <v>63</v>
      </c>
      <c r="AS96" s="2" t="s">
        <v>68</v>
      </c>
      <c r="AT96" s="34">
        <v>0.0</v>
      </c>
      <c r="AU96" s="2" t="s">
        <v>746</v>
      </c>
    </row>
    <row r="97">
      <c r="A97" s="55">
        <v>95.0</v>
      </c>
      <c r="B97" s="56" t="s">
        <v>236</v>
      </c>
      <c r="C97" s="34">
        <v>68362.0</v>
      </c>
      <c r="D97" s="34">
        <v>68682.0</v>
      </c>
      <c r="E97" s="2" t="s">
        <v>69</v>
      </c>
      <c r="F97" s="2" t="s">
        <v>750</v>
      </c>
      <c r="G97" s="34">
        <v>68362.0</v>
      </c>
      <c r="H97" s="2" t="s">
        <v>58</v>
      </c>
      <c r="I97" s="34">
        <f t="shared" si="20"/>
        <v>321</v>
      </c>
      <c r="J97" s="34">
        <v>68362.0</v>
      </c>
      <c r="K97" s="2" t="s">
        <v>58</v>
      </c>
      <c r="L97" s="34">
        <f t="shared" si="26"/>
        <v>321</v>
      </c>
      <c r="M97" s="2" t="s">
        <v>59</v>
      </c>
      <c r="N97" s="34">
        <v>103.0</v>
      </c>
      <c r="O97" s="34">
        <v>68362.0</v>
      </c>
      <c r="P97" s="34">
        <v>8.0</v>
      </c>
      <c r="Q97" s="2" t="s">
        <v>58</v>
      </c>
      <c r="R97" s="34">
        <f t="shared" si="19"/>
        <v>321</v>
      </c>
      <c r="S97" s="35">
        <v>0.656</v>
      </c>
      <c r="T97" s="34">
        <v>68362.0</v>
      </c>
      <c r="U97" s="34" t="s">
        <v>58</v>
      </c>
      <c r="V97" s="34">
        <f t="shared" si="27"/>
        <v>321</v>
      </c>
      <c r="W97" s="34" t="s">
        <v>751</v>
      </c>
      <c r="X97" s="34" t="s">
        <v>752</v>
      </c>
      <c r="Y97" s="34">
        <f t="shared" si="23"/>
        <v>68362</v>
      </c>
      <c r="Z97" s="34">
        <f t="shared" si="28"/>
        <v>68362</v>
      </c>
      <c r="AA97" s="34">
        <f t="shared" si="25"/>
        <v>68362</v>
      </c>
      <c r="AB97" s="2" t="s">
        <v>753</v>
      </c>
      <c r="AC97" s="34">
        <v>68362.0</v>
      </c>
      <c r="AD97" s="2" t="s">
        <v>63</v>
      </c>
      <c r="AE97" s="2" t="s">
        <v>74</v>
      </c>
      <c r="AF97" s="39" t="s">
        <v>754</v>
      </c>
      <c r="AG97" s="2"/>
      <c r="AH97" s="36">
        <v>1.0</v>
      </c>
      <c r="AI97" s="34">
        <v>0.0</v>
      </c>
      <c r="AJ97" s="2" t="str">
        <f t="shared" si="15"/>
        <v>[NKF,DNA Master,SEA_STARBOW_96,,100%,0]</v>
      </c>
      <c r="AK97" s="2" t="s">
        <v>755</v>
      </c>
      <c r="AL97" s="2" t="s">
        <v>139</v>
      </c>
      <c r="AM97" s="2" t="s">
        <v>756</v>
      </c>
      <c r="AN97" s="2" t="s">
        <v>757</v>
      </c>
      <c r="AO97" s="41">
        <f>65/107</f>
        <v>0.6074766355</v>
      </c>
      <c r="AP97" s="41">
        <v>0.9426</v>
      </c>
      <c r="AQ97" s="2" t="str">
        <f t="shared" si="16"/>
        <v>[Electron Transport,PDB,Thermosynechococcus vestitus BP-1,6A7K_B,60.7476635514019%,94.26%]</v>
      </c>
      <c r="AR97" s="2" t="s">
        <v>63</v>
      </c>
      <c r="AS97" s="2" t="s">
        <v>68</v>
      </c>
      <c r="AT97" s="34">
        <v>0.0</v>
      </c>
      <c r="AU97" s="2" t="s">
        <v>63</v>
      </c>
    </row>
    <row r="98">
      <c r="A98" s="55">
        <v>96.0</v>
      </c>
      <c r="B98" s="56" t="s">
        <v>236</v>
      </c>
      <c r="C98" s="34">
        <v>68675.0</v>
      </c>
      <c r="D98" s="34">
        <v>69199.0</v>
      </c>
      <c r="E98" s="2" t="s">
        <v>56</v>
      </c>
      <c r="F98" s="2" t="s">
        <v>758</v>
      </c>
      <c r="G98" s="34">
        <v>68675.0</v>
      </c>
      <c r="H98" s="2" t="s">
        <v>143</v>
      </c>
      <c r="I98" s="34">
        <f t="shared" si="20"/>
        <v>525</v>
      </c>
      <c r="J98" s="34">
        <v>68675.0</v>
      </c>
      <c r="K98" s="2" t="s">
        <v>143</v>
      </c>
      <c r="L98" s="34">
        <f t="shared" si="26"/>
        <v>525</v>
      </c>
      <c r="M98" s="2" t="s">
        <v>59</v>
      </c>
      <c r="N98" s="34">
        <v>104.0</v>
      </c>
      <c r="O98" s="34">
        <v>68675.0</v>
      </c>
      <c r="P98" s="34">
        <v>5.0</v>
      </c>
      <c r="Q98" s="2" t="s">
        <v>143</v>
      </c>
      <c r="R98" s="34">
        <f t="shared" si="19"/>
        <v>525</v>
      </c>
      <c r="S98" s="35">
        <v>0.978</v>
      </c>
      <c r="T98" s="34">
        <v>68675.0</v>
      </c>
      <c r="U98" s="34" t="s">
        <v>143</v>
      </c>
      <c r="V98" s="34">
        <f t="shared" si="27"/>
        <v>525</v>
      </c>
      <c r="W98" s="34" t="s">
        <v>719</v>
      </c>
      <c r="X98" s="34" t="s">
        <v>759</v>
      </c>
      <c r="Y98" s="34">
        <f t="shared" si="23"/>
        <v>68675</v>
      </c>
      <c r="Z98" s="34">
        <f t="shared" si="28"/>
        <v>68675</v>
      </c>
      <c r="AA98" s="34">
        <f t="shared" si="25"/>
        <v>68675</v>
      </c>
      <c r="AB98" s="2" t="s">
        <v>760</v>
      </c>
      <c r="AC98" s="34">
        <v>68675.0</v>
      </c>
      <c r="AD98" s="2" t="s">
        <v>63</v>
      </c>
      <c r="AE98" s="2" t="s">
        <v>131</v>
      </c>
      <c r="AF98" s="2" t="s">
        <v>761</v>
      </c>
      <c r="AG98" s="2"/>
      <c r="AH98" s="36">
        <v>1.0</v>
      </c>
      <c r="AI98" s="37">
        <v>0.0</v>
      </c>
      <c r="AJ98" s="2" t="str">
        <f t="shared" si="15"/>
        <v>[NKF,DNAMaster,Karimac_182,,100%,0]</v>
      </c>
      <c r="AK98" s="2" t="s">
        <v>63</v>
      </c>
      <c r="AL98" s="2" t="s">
        <v>85</v>
      </c>
      <c r="AM98" s="85" t="s">
        <v>762</v>
      </c>
      <c r="AN98" s="2" t="s">
        <v>763</v>
      </c>
      <c r="AO98" s="41">
        <v>0.223</v>
      </c>
      <c r="AP98" s="41">
        <v>0.9683</v>
      </c>
      <c r="AQ98" s="85" t="s">
        <v>764</v>
      </c>
      <c r="AR98" s="2" t="s">
        <v>63</v>
      </c>
      <c r="AS98" s="2" t="s">
        <v>76</v>
      </c>
      <c r="AT98" s="34">
        <v>0.0</v>
      </c>
      <c r="AU98" s="2" t="s">
        <v>592</v>
      </c>
    </row>
    <row r="99">
      <c r="A99" s="55">
        <v>97.0</v>
      </c>
      <c r="B99" s="56" t="s">
        <v>236</v>
      </c>
      <c r="C99" s="34">
        <v>69258.0</v>
      </c>
      <c r="D99" s="34">
        <v>71081.0</v>
      </c>
      <c r="E99" s="2" t="s">
        <v>69</v>
      </c>
      <c r="F99" s="2" t="s">
        <v>765</v>
      </c>
      <c r="G99" s="34">
        <v>69258.0</v>
      </c>
      <c r="H99" s="2" t="s">
        <v>143</v>
      </c>
      <c r="I99" s="34">
        <f t="shared" si="20"/>
        <v>1824</v>
      </c>
      <c r="J99" s="34">
        <v>69261.0</v>
      </c>
      <c r="K99" s="2" t="s">
        <v>58</v>
      </c>
      <c r="L99" s="34">
        <f t="shared" si="26"/>
        <v>1821</v>
      </c>
      <c r="M99" s="2" t="s">
        <v>127</v>
      </c>
      <c r="N99" s="34">
        <v>105.0</v>
      </c>
      <c r="O99" s="34">
        <v>69258.0</v>
      </c>
      <c r="P99" s="34">
        <v>18.0</v>
      </c>
      <c r="Q99" s="2" t="s">
        <v>143</v>
      </c>
      <c r="R99" s="34">
        <f t="shared" si="19"/>
        <v>1824</v>
      </c>
      <c r="S99" s="35">
        <v>0.613</v>
      </c>
      <c r="T99" s="34">
        <v>70383.0</v>
      </c>
      <c r="U99" s="34" t="s">
        <v>79</v>
      </c>
      <c r="V99" s="34">
        <f t="shared" si="27"/>
        <v>699</v>
      </c>
      <c r="W99" s="34" t="s">
        <v>766</v>
      </c>
      <c r="X99" s="34" t="s">
        <v>767</v>
      </c>
      <c r="Y99" s="34">
        <f t="shared" si="23"/>
        <v>69258</v>
      </c>
      <c r="Z99" s="34">
        <f t="shared" si="28"/>
        <v>69261</v>
      </c>
      <c r="AA99" s="34">
        <f t="shared" si="25"/>
        <v>69258</v>
      </c>
      <c r="AB99" s="2" t="s">
        <v>768</v>
      </c>
      <c r="AC99" s="34">
        <v>69258.0</v>
      </c>
      <c r="AD99" s="2" t="s">
        <v>769</v>
      </c>
      <c r="AE99" s="2" t="s">
        <v>64</v>
      </c>
      <c r="AF99" s="2" t="s">
        <v>482</v>
      </c>
      <c r="AG99" s="2" t="s">
        <v>770</v>
      </c>
      <c r="AH99" s="36">
        <v>1.0</v>
      </c>
      <c r="AI99" s="34">
        <v>0.0</v>
      </c>
      <c r="AJ99" s="2" t="str">
        <f t="shared" si="15"/>
        <v>[terminase,NCBI,Wipeout,QGH74343.1,100%,0]</v>
      </c>
      <c r="AK99" s="2" t="s">
        <v>771</v>
      </c>
      <c r="AL99" s="2" t="s">
        <v>408</v>
      </c>
      <c r="AM99" s="2" t="s">
        <v>772</v>
      </c>
      <c r="AN99" s="2" t="s">
        <v>773</v>
      </c>
      <c r="AO99" s="41">
        <v>0.706</v>
      </c>
      <c r="AP99" s="41">
        <v>1.0</v>
      </c>
      <c r="AQ99" s="2" t="str">
        <f t="shared" ref="AQ99:AQ101" si="29">CONCATENATE("[",AK99,",",AL99,",",AM99,",",AN99,",",AO99*100,"%,",AP99*100,"%]")</f>
        <v>[TERL_BPSF5 Putative terminase large subunit,UniProt,SfV_2,P59217,70.6%,100%]</v>
      </c>
      <c r="AR99" s="2" t="s">
        <v>63</v>
      </c>
      <c r="AS99" s="2" t="s">
        <v>76</v>
      </c>
      <c r="AT99" s="34">
        <v>0.0</v>
      </c>
      <c r="AU99" s="2" t="s">
        <v>769</v>
      </c>
    </row>
    <row r="100">
      <c r="A100" s="55">
        <v>98.0</v>
      </c>
      <c r="B100" s="56" t="s">
        <v>236</v>
      </c>
      <c r="C100" s="34">
        <v>71095.0</v>
      </c>
      <c r="D100" s="34">
        <v>71622.0</v>
      </c>
      <c r="E100" s="2" t="s">
        <v>56</v>
      </c>
      <c r="F100" s="2" t="s">
        <v>774</v>
      </c>
      <c r="G100" s="34">
        <v>71095.0</v>
      </c>
      <c r="H100" s="2" t="s">
        <v>58</v>
      </c>
      <c r="I100" s="34">
        <f t="shared" si="20"/>
        <v>528</v>
      </c>
      <c r="J100" s="34">
        <v>71230.0</v>
      </c>
      <c r="K100" s="2" t="s">
        <v>143</v>
      </c>
      <c r="L100" s="34">
        <f t="shared" si="26"/>
        <v>393</v>
      </c>
      <c r="M100" s="2" t="s">
        <v>127</v>
      </c>
      <c r="N100" s="34">
        <v>106.0</v>
      </c>
      <c r="O100" s="34">
        <v>71095.0</v>
      </c>
      <c r="P100" s="34">
        <v>15.0</v>
      </c>
      <c r="Q100" s="2" t="s">
        <v>58</v>
      </c>
      <c r="R100" s="34">
        <f t="shared" si="19"/>
        <v>528</v>
      </c>
      <c r="S100" s="35">
        <v>0.667</v>
      </c>
      <c r="T100" s="34">
        <v>71095.0</v>
      </c>
      <c r="U100" s="34" t="s">
        <v>58</v>
      </c>
      <c r="V100" s="34">
        <f t="shared" si="27"/>
        <v>528</v>
      </c>
      <c r="W100" s="34" t="s">
        <v>350</v>
      </c>
      <c r="X100" s="34" t="s">
        <v>775</v>
      </c>
      <c r="Y100" s="34">
        <f t="shared" si="23"/>
        <v>71095</v>
      </c>
      <c r="Z100" s="34">
        <f t="shared" si="28"/>
        <v>71230</v>
      </c>
      <c r="AA100" s="34">
        <f t="shared" si="25"/>
        <v>71095</v>
      </c>
      <c r="AB100" s="2" t="s">
        <v>776</v>
      </c>
      <c r="AC100" s="34">
        <v>71095.0</v>
      </c>
      <c r="AD100" s="2" t="s">
        <v>312</v>
      </c>
      <c r="AE100" s="2" t="s">
        <v>131</v>
      </c>
      <c r="AF100" s="2" t="s">
        <v>110</v>
      </c>
      <c r="AG100" s="2"/>
      <c r="AH100" s="36">
        <v>1.0</v>
      </c>
      <c r="AI100" s="37">
        <v>0.0</v>
      </c>
      <c r="AJ100" s="2" t="str">
        <f t="shared" si="15"/>
        <v>[HNH endonuclease,DNAMaster,Starbow,,100%,0]</v>
      </c>
      <c r="AK100" s="2" t="s">
        <v>312</v>
      </c>
      <c r="AL100" s="2" t="s">
        <v>777</v>
      </c>
      <c r="AM100" s="2" t="s">
        <v>778</v>
      </c>
      <c r="AN100" s="2" t="s">
        <v>779</v>
      </c>
      <c r="AO100" s="41">
        <v>0.358</v>
      </c>
      <c r="AP100" s="41">
        <v>0.9799</v>
      </c>
      <c r="AQ100" s="2" t="str">
        <f t="shared" si="29"/>
        <v>[HNH endonuclease,RSCB PDB,Geobacillus virus,5H0M_A,35.8%,97.99%]</v>
      </c>
      <c r="AR100" s="2" t="s">
        <v>63</v>
      </c>
      <c r="AS100" s="2" t="s">
        <v>76</v>
      </c>
      <c r="AT100" s="34">
        <v>0.0</v>
      </c>
      <c r="AU100" s="2" t="s">
        <v>312</v>
      </c>
    </row>
    <row r="101">
      <c r="A101" s="55">
        <v>99.0</v>
      </c>
      <c r="B101" s="56" t="s">
        <v>236</v>
      </c>
      <c r="C101" s="34">
        <v>71632.0</v>
      </c>
      <c r="D101" s="34">
        <v>72252.0</v>
      </c>
      <c r="E101" s="2" t="s">
        <v>56</v>
      </c>
      <c r="F101" s="2" t="s">
        <v>780</v>
      </c>
      <c r="G101" s="34">
        <v>71632.0</v>
      </c>
      <c r="H101" s="2" t="s">
        <v>58</v>
      </c>
      <c r="I101" s="34">
        <f t="shared" si="20"/>
        <v>621</v>
      </c>
      <c r="J101" s="34">
        <v>71632.0</v>
      </c>
      <c r="K101" s="2" t="s">
        <v>58</v>
      </c>
      <c r="L101" s="34">
        <f t="shared" si="26"/>
        <v>621</v>
      </c>
      <c r="M101" s="2" t="s">
        <v>59</v>
      </c>
      <c r="N101" s="34">
        <v>107.0</v>
      </c>
      <c r="O101" s="34">
        <v>71632.0</v>
      </c>
      <c r="P101" s="34">
        <v>6.0</v>
      </c>
      <c r="Q101" s="2" t="s">
        <v>58</v>
      </c>
      <c r="R101" s="34">
        <f t="shared" si="19"/>
        <v>621</v>
      </c>
      <c r="S101" s="35">
        <v>0.231</v>
      </c>
      <c r="T101" s="34">
        <v>71632.0</v>
      </c>
      <c r="U101" s="34" t="s">
        <v>58</v>
      </c>
      <c r="V101" s="34">
        <f t="shared" si="27"/>
        <v>621</v>
      </c>
      <c r="W101" s="34" t="s">
        <v>781</v>
      </c>
      <c r="X101" s="34" t="s">
        <v>782</v>
      </c>
      <c r="Y101" s="34">
        <f t="shared" si="23"/>
        <v>71632</v>
      </c>
      <c r="Z101" s="34">
        <f t="shared" si="28"/>
        <v>71632</v>
      </c>
      <c r="AA101" s="34">
        <f t="shared" si="25"/>
        <v>71632</v>
      </c>
      <c r="AB101" s="2" t="s">
        <v>783</v>
      </c>
      <c r="AC101" s="34">
        <v>71632.0</v>
      </c>
      <c r="AD101" s="2" t="s">
        <v>63</v>
      </c>
      <c r="AE101" s="2" t="s">
        <v>131</v>
      </c>
      <c r="AF101" s="2" t="s">
        <v>784</v>
      </c>
      <c r="AG101" s="2"/>
      <c r="AH101" s="36">
        <v>1.0</v>
      </c>
      <c r="AI101" s="37">
        <v>0.0</v>
      </c>
      <c r="AJ101" s="2" t="str">
        <f t="shared" si="15"/>
        <v>[NKF,DNAMaster,Karimac_179,,100%,0]</v>
      </c>
      <c r="AK101" s="2" t="s">
        <v>785</v>
      </c>
      <c r="AL101" s="2" t="s">
        <v>777</v>
      </c>
      <c r="AM101" s="2" t="s">
        <v>786</v>
      </c>
      <c r="AN101" s="2" t="s">
        <v>787</v>
      </c>
      <c r="AO101" s="41">
        <f>(174/207)</f>
        <v>0.8405797101</v>
      </c>
      <c r="AP101" s="41">
        <v>0.9964</v>
      </c>
      <c r="AQ101" s="2" t="str">
        <f t="shared" si="29"/>
        <v>[Collagen alpha-1(VII) chain,RSCB PDB,Mus Musculus,6S4C_A,84.0579710144928%,99.64%]</v>
      </c>
      <c r="AR101" s="2" t="s">
        <v>63</v>
      </c>
      <c r="AS101" s="2" t="s">
        <v>76</v>
      </c>
      <c r="AT101" s="34">
        <v>0.0</v>
      </c>
      <c r="AU101" s="2" t="s">
        <v>63</v>
      </c>
    </row>
    <row r="102">
      <c r="A102" s="62">
        <v>100.0</v>
      </c>
      <c r="B102" s="63" t="s">
        <v>306</v>
      </c>
      <c r="C102" s="34">
        <v>72361.0</v>
      </c>
      <c r="D102" s="34">
        <v>72434.0</v>
      </c>
      <c r="E102" s="39" t="s">
        <v>307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8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65"/>
      <c r="AI102" s="66"/>
      <c r="AJ102" s="2"/>
      <c r="AK102" s="2"/>
      <c r="AL102" s="2"/>
      <c r="AM102" s="2"/>
      <c r="AN102" s="2"/>
      <c r="AO102" s="38"/>
      <c r="AP102" s="38"/>
      <c r="AQ102" s="2"/>
      <c r="AR102" s="2"/>
      <c r="AS102" s="2"/>
      <c r="AT102" s="2"/>
      <c r="AU102" s="2"/>
    </row>
    <row r="103">
      <c r="A103" s="62">
        <v>101.0</v>
      </c>
      <c r="B103" s="63" t="s">
        <v>306</v>
      </c>
      <c r="C103" s="34">
        <v>72564.0</v>
      </c>
      <c r="D103" s="34">
        <v>72636.0</v>
      </c>
      <c r="E103" s="39" t="s">
        <v>307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8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65"/>
      <c r="AI103" s="66"/>
      <c r="AJ103" s="2"/>
      <c r="AK103" s="2"/>
      <c r="AL103" s="2"/>
      <c r="AM103" s="2"/>
      <c r="AN103" s="2"/>
      <c r="AO103" s="38"/>
      <c r="AP103" s="38"/>
      <c r="AQ103" s="2"/>
      <c r="AR103" s="2"/>
      <c r="AS103" s="2"/>
      <c r="AT103" s="2"/>
      <c r="AU103" s="2"/>
    </row>
    <row r="104">
      <c r="A104" s="62">
        <v>102.0</v>
      </c>
      <c r="B104" s="63" t="s">
        <v>306</v>
      </c>
      <c r="C104" s="34">
        <v>72741.0</v>
      </c>
      <c r="D104" s="34">
        <v>72812.0</v>
      </c>
      <c r="E104" s="39" t="s">
        <v>788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8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65"/>
      <c r="AI104" s="66"/>
      <c r="AJ104" s="2"/>
      <c r="AK104" s="2"/>
      <c r="AL104" s="2"/>
      <c r="AM104" s="2"/>
      <c r="AN104" s="2"/>
      <c r="AO104" s="38"/>
      <c r="AP104" s="38"/>
      <c r="AQ104" s="2"/>
      <c r="AR104" s="2"/>
      <c r="AS104" s="2"/>
      <c r="AT104" s="2"/>
      <c r="AU104" s="2"/>
    </row>
    <row r="105">
      <c r="A105" s="55">
        <v>103.0</v>
      </c>
      <c r="B105" s="56" t="s">
        <v>236</v>
      </c>
      <c r="C105" s="34">
        <v>72868.0</v>
      </c>
      <c r="D105" s="34">
        <v>73314.0</v>
      </c>
      <c r="E105" s="2" t="s">
        <v>69</v>
      </c>
      <c r="F105" s="2" t="s">
        <v>789</v>
      </c>
      <c r="G105" s="34">
        <v>72868.0</v>
      </c>
      <c r="H105" s="2" t="s">
        <v>58</v>
      </c>
      <c r="I105" s="34">
        <f t="shared" ref="I105:I106" si="30">IF(ISBLANK(G105),"N/A", IF(G105&gt;$D105, ABS(G105-$D105+1),ABS(G105-$D105-1)))</f>
        <v>447</v>
      </c>
      <c r="J105" s="34">
        <v>72868.0</v>
      </c>
      <c r="K105" s="2" t="s">
        <v>58</v>
      </c>
      <c r="L105" s="34">
        <f t="shared" ref="L105:L106" si="31">IF(ISBLANK(J105),"N/A", IF(J105&gt;$D105, ABS(J105-$D105+1),ABS(J105-$D105-1)))</f>
        <v>447</v>
      </c>
      <c r="M105" s="2" t="s">
        <v>59</v>
      </c>
      <c r="N105" s="34">
        <v>111.0</v>
      </c>
      <c r="O105" s="34">
        <v>72868.0</v>
      </c>
      <c r="P105" s="34">
        <v>6.0</v>
      </c>
      <c r="Q105" s="2" t="s">
        <v>58</v>
      </c>
      <c r="R105" s="34">
        <f t="shared" ref="R105:R106" si="32">IF(ISBLANK(O105),"N/A", IF(O105&gt;$D105, ABS(O105-$D105+1),ABS(O105-$D105-1)))</f>
        <v>447</v>
      </c>
      <c r="S105" s="41">
        <v>0.935</v>
      </c>
      <c r="T105" s="34">
        <v>73150.0</v>
      </c>
      <c r="U105" s="34" t="s">
        <v>79</v>
      </c>
      <c r="V105" s="34">
        <f t="shared" ref="V105:V106" si="33">IF(ISBLANK(T105),"N/A", IF(T105&gt;$D105, ABS(T105-$D105+1),ABS(T105-$D105-1)))</f>
        <v>165</v>
      </c>
      <c r="W105" s="34" t="s">
        <v>790</v>
      </c>
      <c r="X105" s="34" t="s">
        <v>791</v>
      </c>
      <c r="Y105" s="34">
        <f t="shared" ref="Y105:Y106" si="34">G105</f>
        <v>72868</v>
      </c>
      <c r="Z105" s="34">
        <f t="shared" ref="Z105:Z106" si="35">J105</f>
        <v>72868</v>
      </c>
      <c r="AA105" s="34">
        <f t="shared" ref="AA105:AA106" si="36">O105</f>
        <v>72868</v>
      </c>
      <c r="AB105" s="2" t="s">
        <v>792</v>
      </c>
      <c r="AC105" s="34">
        <v>72868.0</v>
      </c>
      <c r="AD105" s="2" t="s">
        <v>63</v>
      </c>
      <c r="AE105" s="2" t="s">
        <v>131</v>
      </c>
      <c r="AF105" s="2" t="s">
        <v>793</v>
      </c>
      <c r="AG105" s="2"/>
      <c r="AH105" s="36">
        <v>1.0</v>
      </c>
      <c r="AI105" s="37">
        <v>0.0</v>
      </c>
      <c r="AJ105" s="2" t="str">
        <f t="shared" ref="AJ105:AJ106" si="37">CONCATENATE("[",AD105,",",AE105,",",AF105,",",AG105,",",AH105*100,"%,",AI105,"]")</f>
        <v>[NKF,DNAMaster,Starbow_104,,100%,0]</v>
      </c>
      <c r="AK105" s="2" t="s">
        <v>63</v>
      </c>
      <c r="AL105" s="2" t="s">
        <v>85</v>
      </c>
      <c r="AM105" s="2" t="s">
        <v>794</v>
      </c>
      <c r="AN105" s="2" t="s">
        <v>795</v>
      </c>
      <c r="AO105" s="41">
        <f>59/149</f>
        <v>0.3959731544</v>
      </c>
      <c r="AP105" s="41">
        <v>0.9913</v>
      </c>
      <c r="AQ105" s="2" t="str">
        <f t="shared" ref="AQ105:AQ106" si="38">CONCATENATE("[",AK105,",",AL105,",",AM105,",",AN105,",",AO105*100,"%,",AP105*100,"%]")</f>
        <v>[NKF,Pfam,DUF_6205,PF19708.3,39.5973154362416%,99.13%]</v>
      </c>
      <c r="AR105" s="2" t="s">
        <v>63</v>
      </c>
      <c r="AS105" s="2" t="s">
        <v>76</v>
      </c>
      <c r="AT105" s="34">
        <v>0.0</v>
      </c>
      <c r="AU105" s="2" t="s">
        <v>63</v>
      </c>
    </row>
    <row r="106">
      <c r="A106" s="55">
        <v>104.0</v>
      </c>
      <c r="B106" s="56" t="s">
        <v>236</v>
      </c>
      <c r="C106" s="34">
        <v>73316.0</v>
      </c>
      <c r="D106" s="34">
        <v>73483.0</v>
      </c>
      <c r="E106" s="2" t="s">
        <v>56</v>
      </c>
      <c r="F106" s="2" t="s">
        <v>796</v>
      </c>
      <c r="G106" s="34">
        <v>73316.0</v>
      </c>
      <c r="H106" s="2" t="s">
        <v>58</v>
      </c>
      <c r="I106" s="34">
        <f t="shared" si="30"/>
        <v>168</v>
      </c>
      <c r="J106" s="2"/>
      <c r="K106" s="2"/>
      <c r="L106" s="2" t="str">
        <f t="shared" si="31"/>
        <v>N/A</v>
      </c>
      <c r="M106" s="2" t="s">
        <v>167</v>
      </c>
      <c r="N106" s="34">
        <v>112.0</v>
      </c>
      <c r="O106" s="34">
        <v>73316.0</v>
      </c>
      <c r="P106" s="34">
        <v>3.0</v>
      </c>
      <c r="Q106" s="2" t="s">
        <v>58</v>
      </c>
      <c r="R106" s="34">
        <f t="shared" si="32"/>
        <v>168</v>
      </c>
      <c r="S106" s="35">
        <v>1.0</v>
      </c>
      <c r="T106" s="34">
        <v>73316.0</v>
      </c>
      <c r="U106" s="34" t="s">
        <v>58</v>
      </c>
      <c r="V106" s="34">
        <f t="shared" si="33"/>
        <v>168</v>
      </c>
      <c r="W106" s="34" t="s">
        <v>797</v>
      </c>
      <c r="X106" s="34" t="s">
        <v>798</v>
      </c>
      <c r="Y106" s="34">
        <f t="shared" si="34"/>
        <v>73316</v>
      </c>
      <c r="Z106" s="2" t="str">
        <f t="shared" si="35"/>
        <v/>
      </c>
      <c r="AA106" s="34">
        <f t="shared" si="36"/>
        <v>73316</v>
      </c>
      <c r="AB106" s="2" t="s">
        <v>799</v>
      </c>
      <c r="AC106" s="34">
        <v>73316.0</v>
      </c>
      <c r="AD106" s="2" t="s">
        <v>63</v>
      </c>
      <c r="AE106" s="2" t="s">
        <v>131</v>
      </c>
      <c r="AF106" s="2" t="s">
        <v>800</v>
      </c>
      <c r="AG106" s="2"/>
      <c r="AH106" s="36">
        <v>1.0</v>
      </c>
      <c r="AI106" s="37">
        <v>6.4E-33</v>
      </c>
      <c r="AJ106" s="2" t="str">
        <f t="shared" si="37"/>
        <v>[NKF,DNAMaster,Karimac_177,,100%,6.4E-33]</v>
      </c>
      <c r="AK106" s="2" t="s">
        <v>104</v>
      </c>
      <c r="AL106" s="2"/>
      <c r="AM106" s="2"/>
      <c r="AN106" s="2"/>
      <c r="AO106" s="38"/>
      <c r="AP106" s="38"/>
      <c r="AQ106" s="2" t="str">
        <f t="shared" si="38"/>
        <v>[NKF. no hit above 90%,,,,0%,0%]</v>
      </c>
      <c r="AR106" s="2" t="s">
        <v>63</v>
      </c>
      <c r="AS106" s="2" t="s">
        <v>76</v>
      </c>
      <c r="AT106" s="34">
        <v>0.0</v>
      </c>
      <c r="AU106" s="2" t="s">
        <v>63</v>
      </c>
    </row>
    <row r="107">
      <c r="A107" s="62">
        <v>105.0</v>
      </c>
      <c r="B107" s="63" t="s">
        <v>306</v>
      </c>
      <c r="C107" s="34">
        <v>73538.0</v>
      </c>
      <c r="D107" s="34">
        <v>73610.0</v>
      </c>
      <c r="E107" s="39" t="s">
        <v>788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4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5"/>
      <c r="AI107" s="66"/>
      <c r="AJ107" s="2"/>
      <c r="AK107" s="2"/>
      <c r="AL107" s="2"/>
      <c r="AM107" s="2"/>
      <c r="AN107" s="2"/>
      <c r="AO107" s="38"/>
      <c r="AP107" s="38"/>
      <c r="AQ107" s="2"/>
      <c r="AR107" s="2"/>
      <c r="AS107" s="2"/>
      <c r="AT107" s="2"/>
      <c r="AU107" s="2"/>
    </row>
    <row r="108">
      <c r="A108" s="62">
        <v>106.0</v>
      </c>
      <c r="B108" s="63" t="s">
        <v>306</v>
      </c>
      <c r="C108" s="34">
        <v>73633.0</v>
      </c>
      <c r="D108" s="34">
        <v>73708.0</v>
      </c>
      <c r="E108" s="39" t="s">
        <v>307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4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65"/>
      <c r="AI108" s="66"/>
      <c r="AJ108" s="2"/>
      <c r="AK108" s="2"/>
      <c r="AL108" s="2"/>
      <c r="AM108" s="2"/>
      <c r="AN108" s="2"/>
      <c r="AO108" s="38"/>
      <c r="AP108" s="38"/>
      <c r="AQ108" s="2"/>
      <c r="AR108" s="2"/>
      <c r="AS108" s="2"/>
      <c r="AT108" s="2"/>
      <c r="AU108" s="2"/>
    </row>
    <row r="109">
      <c r="A109" s="55">
        <v>107.0</v>
      </c>
      <c r="B109" s="56" t="s">
        <v>236</v>
      </c>
      <c r="C109" s="34">
        <v>73871.0</v>
      </c>
      <c r="D109" s="34">
        <v>74392.0</v>
      </c>
      <c r="E109" s="2" t="s">
        <v>69</v>
      </c>
      <c r="F109" s="2" t="s">
        <v>801</v>
      </c>
      <c r="G109" s="34">
        <v>73871.0</v>
      </c>
      <c r="H109" s="2" t="s">
        <v>58</v>
      </c>
      <c r="I109" s="34">
        <f t="shared" ref="I109:I111" si="39">IF(ISBLANK(G109),"N/A", IF(G109&gt;$D109, ABS(G109-$D109+1),ABS(G109-$D109-1)))</f>
        <v>522</v>
      </c>
      <c r="J109" s="34">
        <v>73871.0</v>
      </c>
      <c r="K109" s="2" t="s">
        <v>58</v>
      </c>
      <c r="L109" s="34">
        <f t="shared" ref="L109:L111" si="40">IF(ISBLANK(J109),"N/A", IF(J109&gt;$D109, ABS(J109-$D109+1),ABS(J109-$D109-1)))</f>
        <v>522</v>
      </c>
      <c r="M109" s="2" t="s">
        <v>59</v>
      </c>
      <c r="N109" s="34">
        <v>116.0</v>
      </c>
      <c r="O109" s="34">
        <v>73871.0</v>
      </c>
      <c r="P109" s="34">
        <v>12.0</v>
      </c>
      <c r="Q109" s="2" t="s">
        <v>58</v>
      </c>
      <c r="R109" s="34">
        <f t="shared" ref="R109:R111" si="41">IF(ISBLANK(O109),"N/A", IF(O109&gt;$D109, ABS(O109-$D109+1),ABS(O109-$D109-1)))</f>
        <v>522</v>
      </c>
      <c r="S109" s="35">
        <v>0.908</v>
      </c>
      <c r="T109" s="34">
        <v>73871.0</v>
      </c>
      <c r="U109" s="34" t="s">
        <v>58</v>
      </c>
      <c r="V109" s="34">
        <f t="shared" ref="V109:V111" si="42">IF(ISBLANK(T109),"N/A", IF(T109&gt;$D109, ABS(T109-$D109+1),ABS(T109-$D109-1)))</f>
        <v>522</v>
      </c>
      <c r="W109" s="34" t="s">
        <v>802</v>
      </c>
      <c r="X109" s="34" t="s">
        <v>803</v>
      </c>
      <c r="Y109" s="34">
        <f t="shared" ref="Y109:Y111" si="43">G109</f>
        <v>73871</v>
      </c>
      <c r="Z109" s="34">
        <f t="shared" ref="Z109:Z111" si="44">J109</f>
        <v>73871</v>
      </c>
      <c r="AA109" s="34">
        <f t="shared" ref="AA109:AA111" si="45">O109</f>
        <v>73871</v>
      </c>
      <c r="AB109" s="2" t="s">
        <v>804</v>
      </c>
      <c r="AC109" s="34">
        <v>73871.0</v>
      </c>
      <c r="AD109" s="2" t="s">
        <v>805</v>
      </c>
      <c r="AE109" s="2" t="s">
        <v>131</v>
      </c>
      <c r="AF109" s="2" t="s">
        <v>110</v>
      </c>
      <c r="AG109" s="2"/>
      <c r="AH109" s="36">
        <v>1.0</v>
      </c>
      <c r="AI109" s="37">
        <v>0.0</v>
      </c>
      <c r="AJ109" s="2" t="str">
        <f t="shared" ref="AJ109:AJ111" si="46">CONCATENATE("[",AD109,",",AE109,",",AF109,",",AG109,",",AH109*100,"%,",AI109,"]")</f>
        <v>[nucleotidyltransferase,DNAMaster,Starbow,,100%,0]</v>
      </c>
      <c r="AK109" s="2" t="s">
        <v>63</v>
      </c>
      <c r="AL109" s="2" t="s">
        <v>408</v>
      </c>
      <c r="AM109" s="2" t="s">
        <v>806</v>
      </c>
      <c r="AN109" s="2" t="s">
        <v>807</v>
      </c>
      <c r="AO109" s="41">
        <f>171/174</f>
        <v>0.9827586207</v>
      </c>
      <c r="AP109" s="41">
        <v>0.9997</v>
      </c>
      <c r="AQ109" s="2" t="str">
        <f t="shared" ref="AQ109:AQ111" si="47">CONCATENATE("[",AK109,",",AL109,",",AM109,",",AN109,",",AO109*100,"%,",AP109*100,"%]")</f>
        <v>[NKF,UniProt,T4,P39242,98.2758620689655%,99.97%]</v>
      </c>
      <c r="AR109" s="2" t="s">
        <v>63</v>
      </c>
      <c r="AS109" s="2" t="s">
        <v>76</v>
      </c>
      <c r="AT109" s="34">
        <v>0.0</v>
      </c>
      <c r="AU109" s="2" t="s">
        <v>808</v>
      </c>
    </row>
    <row r="110">
      <c r="A110" s="55">
        <v>108.0</v>
      </c>
      <c r="B110" s="56" t="s">
        <v>236</v>
      </c>
      <c r="C110" s="34">
        <v>74654.0</v>
      </c>
      <c r="D110" s="34">
        <v>76330.0</v>
      </c>
      <c r="E110" s="2" t="s">
        <v>69</v>
      </c>
      <c r="F110" s="2" t="s">
        <v>809</v>
      </c>
      <c r="G110" s="34">
        <v>74654.0</v>
      </c>
      <c r="H110" s="2" t="s">
        <v>58</v>
      </c>
      <c r="I110" s="34">
        <f t="shared" si="39"/>
        <v>1677</v>
      </c>
      <c r="J110" s="34">
        <v>74654.0</v>
      </c>
      <c r="K110" s="2" t="s">
        <v>58</v>
      </c>
      <c r="L110" s="34">
        <f t="shared" si="40"/>
        <v>1677</v>
      </c>
      <c r="M110" s="2" t="s">
        <v>59</v>
      </c>
      <c r="N110" s="34">
        <v>117.0</v>
      </c>
      <c r="O110" s="34">
        <v>74654.0</v>
      </c>
      <c r="P110" s="34">
        <v>9.0</v>
      </c>
      <c r="Q110" s="2" t="s">
        <v>58</v>
      </c>
      <c r="R110" s="34">
        <f t="shared" si="41"/>
        <v>1677</v>
      </c>
      <c r="S110" s="35">
        <v>0.441</v>
      </c>
      <c r="T110" s="34">
        <v>74966.0</v>
      </c>
      <c r="U110" s="34" t="s">
        <v>58</v>
      </c>
      <c r="V110" s="34">
        <f t="shared" si="42"/>
        <v>1365</v>
      </c>
      <c r="W110" s="34" t="s">
        <v>810</v>
      </c>
      <c r="X110" s="34" t="s">
        <v>811</v>
      </c>
      <c r="Y110" s="34">
        <f t="shared" si="43"/>
        <v>74654</v>
      </c>
      <c r="Z110" s="34">
        <f t="shared" si="44"/>
        <v>74654</v>
      </c>
      <c r="AA110" s="34">
        <f t="shared" si="45"/>
        <v>74654</v>
      </c>
      <c r="AB110" s="2" t="s">
        <v>812</v>
      </c>
      <c r="AC110" s="34">
        <v>74654.0</v>
      </c>
      <c r="AD110" s="2" t="s">
        <v>813</v>
      </c>
      <c r="AE110" s="2" t="s">
        <v>64</v>
      </c>
      <c r="AF110" s="2" t="s">
        <v>110</v>
      </c>
      <c r="AG110" s="49" t="s">
        <v>814</v>
      </c>
      <c r="AH110" s="36">
        <v>1.0</v>
      </c>
      <c r="AI110" s="34">
        <v>0.0</v>
      </c>
      <c r="AJ110" s="2" t="str">
        <f t="shared" si="46"/>
        <v>[FtsK-like DNA translocase,NCBI,Starbow,AXH66612.1,100%,0]</v>
      </c>
      <c r="AK110" s="2" t="s">
        <v>815</v>
      </c>
      <c r="AL110" s="2" t="s">
        <v>777</v>
      </c>
      <c r="AM110" s="2" t="s">
        <v>716</v>
      </c>
      <c r="AN110" s="2" t="s">
        <v>816</v>
      </c>
      <c r="AO110" s="41">
        <f>400/559</f>
        <v>0.7155635063</v>
      </c>
      <c r="AP110" s="41">
        <v>0.9996</v>
      </c>
      <c r="AQ110" s="2" t="str">
        <f t="shared" si="47"/>
        <v>[DNA translocase,RSCB PDB,Pseudomonas aeruginosa,2IUT_A,71.5563506261181%,99.96%]</v>
      </c>
      <c r="AR110" s="2" t="s">
        <v>63</v>
      </c>
      <c r="AS110" s="2" t="s">
        <v>173</v>
      </c>
      <c r="AT110" s="34">
        <v>1.0</v>
      </c>
      <c r="AU110" s="2" t="s">
        <v>813</v>
      </c>
    </row>
    <row r="111">
      <c r="A111" s="55">
        <v>109.0</v>
      </c>
      <c r="B111" s="56" t="s">
        <v>236</v>
      </c>
      <c r="C111" s="34">
        <v>76330.0</v>
      </c>
      <c r="D111" s="34">
        <v>76545.0</v>
      </c>
      <c r="E111" s="2" t="s">
        <v>56</v>
      </c>
      <c r="F111" s="2" t="s">
        <v>817</v>
      </c>
      <c r="G111" s="34">
        <v>76330.0</v>
      </c>
      <c r="H111" s="2" t="s">
        <v>58</v>
      </c>
      <c r="I111" s="34">
        <f t="shared" si="39"/>
        <v>216</v>
      </c>
      <c r="J111" s="34">
        <v>76330.0</v>
      </c>
      <c r="K111" s="2" t="s">
        <v>58</v>
      </c>
      <c r="L111" s="34">
        <f t="shared" si="40"/>
        <v>216</v>
      </c>
      <c r="M111" s="2" t="s">
        <v>59</v>
      </c>
      <c r="N111" s="34">
        <v>118.0</v>
      </c>
      <c r="O111" s="34">
        <v>76330.0</v>
      </c>
      <c r="P111" s="34">
        <v>6.0</v>
      </c>
      <c r="Q111" s="2" t="s">
        <v>58</v>
      </c>
      <c r="R111" s="34">
        <f t="shared" si="41"/>
        <v>216</v>
      </c>
      <c r="S111" s="35">
        <v>0.695</v>
      </c>
      <c r="T111" s="34">
        <v>76342.0</v>
      </c>
      <c r="U111" s="34" t="s">
        <v>58</v>
      </c>
      <c r="V111" s="34">
        <f t="shared" si="42"/>
        <v>204</v>
      </c>
      <c r="W111" s="34" t="s">
        <v>818</v>
      </c>
      <c r="X111" s="2" t="s">
        <v>819</v>
      </c>
      <c r="Y111" s="34">
        <f t="shared" si="43"/>
        <v>76330</v>
      </c>
      <c r="Z111" s="34">
        <f t="shared" si="44"/>
        <v>76330</v>
      </c>
      <c r="AA111" s="34">
        <f t="shared" si="45"/>
        <v>76330</v>
      </c>
      <c r="AB111" s="2" t="s">
        <v>820</v>
      </c>
      <c r="AC111" s="34">
        <v>76330.0</v>
      </c>
      <c r="AD111" s="2" t="s">
        <v>63</v>
      </c>
      <c r="AE111" s="2" t="s">
        <v>64</v>
      </c>
      <c r="AF111" s="2" t="s">
        <v>821</v>
      </c>
      <c r="AG111" s="2" t="s">
        <v>822</v>
      </c>
      <c r="AH111" s="36">
        <v>1.0</v>
      </c>
      <c r="AI111" s="37">
        <v>8.0E-39</v>
      </c>
      <c r="AJ111" s="2" t="str">
        <f t="shared" si="46"/>
        <v>[NKF,NCBI,SEA_STARBOW_110,AXH66613.1,100%,8E-39]</v>
      </c>
      <c r="AK111" s="2" t="s">
        <v>104</v>
      </c>
      <c r="AL111" s="2"/>
      <c r="AM111" s="2"/>
      <c r="AN111" s="2"/>
      <c r="AO111" s="38"/>
      <c r="AP111" s="38"/>
      <c r="AQ111" s="2" t="str">
        <f t="shared" si="47"/>
        <v>[NKF. no hit above 90%,,,,0%,0%]</v>
      </c>
      <c r="AR111" s="2" t="s">
        <v>63</v>
      </c>
      <c r="AS111" s="2" t="s">
        <v>173</v>
      </c>
      <c r="AT111" s="34">
        <v>1.0</v>
      </c>
      <c r="AU111" s="2" t="s">
        <v>281</v>
      </c>
    </row>
    <row r="112">
      <c r="A112" s="62">
        <v>110.0</v>
      </c>
      <c r="B112" s="63" t="s">
        <v>306</v>
      </c>
      <c r="C112" s="34">
        <v>76594.0</v>
      </c>
      <c r="D112" s="34">
        <v>76668.0</v>
      </c>
      <c r="E112" s="39" t="s">
        <v>307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6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65"/>
      <c r="AI112" s="66"/>
      <c r="AJ112" s="2"/>
      <c r="AK112" s="2"/>
      <c r="AL112" s="2"/>
      <c r="AM112" s="2"/>
      <c r="AN112" s="2"/>
      <c r="AO112" s="38"/>
      <c r="AP112" s="38"/>
      <c r="AQ112" s="2"/>
      <c r="AR112" s="2"/>
      <c r="AS112" s="2"/>
      <c r="AT112" s="2"/>
      <c r="AU112" s="2"/>
    </row>
    <row r="113">
      <c r="A113" s="55">
        <v>111.0</v>
      </c>
      <c r="B113" s="56" t="s">
        <v>236</v>
      </c>
      <c r="C113" s="34">
        <v>76694.0</v>
      </c>
      <c r="D113" s="34">
        <v>76867.0</v>
      </c>
      <c r="E113" s="2" t="s">
        <v>56</v>
      </c>
      <c r="F113" s="2" t="s">
        <v>823</v>
      </c>
      <c r="G113" s="34">
        <v>76694.0</v>
      </c>
      <c r="H113" s="2" t="s">
        <v>58</v>
      </c>
      <c r="I113" s="34">
        <f>IF(ISBLANK(G113),"N/A", IF(G113&gt;$D113, ABS(G113-$D113+1),ABS(G113-$D113-1)))</f>
        <v>174</v>
      </c>
      <c r="J113" s="34">
        <v>76694.0</v>
      </c>
      <c r="K113" s="2" t="s">
        <v>58</v>
      </c>
      <c r="L113" s="34">
        <f>IF(ISBLANK(J113),"N/A", IF(J113&gt;$D113, ABS(J113-$D113+1),ABS(J113-$D113-1)))</f>
        <v>174</v>
      </c>
      <c r="M113" s="2" t="s">
        <v>59</v>
      </c>
      <c r="N113" s="34">
        <v>120.0</v>
      </c>
      <c r="O113" s="34">
        <v>76694.0</v>
      </c>
      <c r="P113" s="34">
        <v>3.0</v>
      </c>
      <c r="Q113" s="2" t="s">
        <v>58</v>
      </c>
      <c r="R113" s="34">
        <f>IF(ISBLANK(O113),"N/A", IF(O113&gt;$D113, ABS(O113-$D113+1),ABS(O113-$D113-1)))</f>
        <v>174</v>
      </c>
      <c r="S113" s="36">
        <v>1.0</v>
      </c>
      <c r="T113" s="34">
        <v>76694.0</v>
      </c>
      <c r="U113" s="34" t="s">
        <v>58</v>
      </c>
      <c r="V113" s="34">
        <f>IF(ISBLANK(T113),"N/A", IF(T113&gt;$D113, ABS(T113-$D113+1),ABS(T113-$D113-1)))</f>
        <v>174</v>
      </c>
      <c r="W113" s="34" t="s">
        <v>335</v>
      </c>
      <c r="X113" s="34" t="s">
        <v>824</v>
      </c>
      <c r="Y113" s="34">
        <f>G113</f>
        <v>76694</v>
      </c>
      <c r="Z113" s="34">
        <f>J113</f>
        <v>76694</v>
      </c>
      <c r="AA113" s="34">
        <f>O113</f>
        <v>76694</v>
      </c>
      <c r="AB113" s="2" t="s">
        <v>825</v>
      </c>
      <c r="AC113" s="34">
        <v>76694.0</v>
      </c>
      <c r="AD113" s="2" t="s">
        <v>63</v>
      </c>
      <c r="AE113" s="2" t="s">
        <v>64</v>
      </c>
      <c r="AF113" s="2" t="s">
        <v>826</v>
      </c>
      <c r="AG113" s="2" t="s">
        <v>827</v>
      </c>
      <c r="AH113" s="36">
        <v>1.0</v>
      </c>
      <c r="AI113" s="37">
        <v>5.0E-33</v>
      </c>
      <c r="AJ113" s="2" t="str">
        <f>CONCATENATE("[",AD113,",",AE113,",",AF113,",",AG113,",",AH113*100,"%,",AI113,"]")</f>
        <v>[NKF,NCBI,Karimac_173,YP_009840279.1,100%,5E-33]</v>
      </c>
      <c r="AK113" s="2" t="s">
        <v>828</v>
      </c>
      <c r="AL113" s="2" t="s">
        <v>777</v>
      </c>
      <c r="AM113" s="2"/>
      <c r="AN113" s="2" t="s">
        <v>829</v>
      </c>
      <c r="AO113" s="41">
        <v>0.776</v>
      </c>
      <c r="AP113" s="41">
        <v>0.9805</v>
      </c>
      <c r="AQ113" s="2" t="str">
        <f>CONCATENATE("[",AK113,",",AL113,",",AM113,",",AN113,",",AO113*100,"%,",AP113*100,"%]")</f>
        <v>[Transcription elongation factor SPT5,RSCB PDB,,2DO3_A,77.6%,98.05%]</v>
      </c>
      <c r="AR113" s="2" t="s">
        <v>63</v>
      </c>
      <c r="AS113" s="2" t="s">
        <v>76</v>
      </c>
      <c r="AT113" s="34">
        <v>0.0</v>
      </c>
      <c r="AU113" s="2" t="s">
        <v>63</v>
      </c>
    </row>
    <row r="114">
      <c r="A114" s="62">
        <v>112.0</v>
      </c>
      <c r="B114" s="63" t="s">
        <v>306</v>
      </c>
      <c r="C114" s="34">
        <v>76876.0</v>
      </c>
      <c r="D114" s="34">
        <v>76950.0</v>
      </c>
      <c r="E114" s="39" t="s">
        <v>307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64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65"/>
      <c r="AI114" s="66"/>
      <c r="AJ114" s="2"/>
      <c r="AK114" s="2"/>
      <c r="AL114" s="2"/>
      <c r="AM114" s="2"/>
      <c r="AN114" s="2"/>
      <c r="AO114" s="38"/>
      <c r="AP114" s="38"/>
      <c r="AQ114" s="2"/>
      <c r="AR114" s="2"/>
      <c r="AS114" s="2"/>
      <c r="AT114" s="2"/>
      <c r="AU114" s="2"/>
    </row>
    <row r="115">
      <c r="A115" s="55">
        <v>113.0</v>
      </c>
      <c r="B115" s="56" t="s">
        <v>236</v>
      </c>
      <c r="C115" s="34">
        <v>76954.0</v>
      </c>
      <c r="D115" s="34">
        <v>77265.0</v>
      </c>
      <c r="E115" s="2" t="s">
        <v>56</v>
      </c>
      <c r="F115" s="2" t="s">
        <v>830</v>
      </c>
      <c r="G115" s="34">
        <v>76954.0</v>
      </c>
      <c r="H115" s="2" t="s">
        <v>58</v>
      </c>
      <c r="I115" s="34">
        <f t="shared" ref="I115:I116" si="48">IF(ISBLANK(G115),"N/A", IF(G115&gt;$D115, ABS(G115-$D115+1),ABS(G115-$D115-1)))</f>
        <v>312</v>
      </c>
      <c r="J115" s="34">
        <v>76951.0</v>
      </c>
      <c r="K115" s="2" t="s">
        <v>58</v>
      </c>
      <c r="L115" s="34">
        <f t="shared" ref="L115:L116" si="49">IF(ISBLANK(J115),"N/A", IF(J115&gt;$D115, ABS(J115-$D115+1),ABS(J115-$D115-1)))</f>
        <v>315</v>
      </c>
      <c r="M115" s="2" t="s">
        <v>127</v>
      </c>
      <c r="N115" s="34">
        <v>122.0</v>
      </c>
      <c r="O115" s="34">
        <v>76954.0</v>
      </c>
      <c r="P115" s="34">
        <v>2.0</v>
      </c>
      <c r="Q115" s="2" t="s">
        <v>58</v>
      </c>
      <c r="R115" s="34">
        <f t="shared" ref="R115:R116" si="50">IF(ISBLANK(O115),"N/A", IF(O115&gt;$D115, ABS(O115-$D115+1),ABS(O115-$D115-1)))</f>
        <v>312</v>
      </c>
      <c r="S115" s="35">
        <v>1.0</v>
      </c>
      <c r="T115" s="34">
        <v>76954.0</v>
      </c>
      <c r="U115" s="34" t="s">
        <v>58</v>
      </c>
      <c r="V115" s="34">
        <f t="shared" ref="V115:V116" si="51">IF(ISBLANK(T115),"N/A", IF(T115&gt;$D115, ABS(T115-$D115+1),ABS(T115-$D115-1)))</f>
        <v>312</v>
      </c>
      <c r="W115" s="34" t="s">
        <v>831</v>
      </c>
      <c r="X115" s="34" t="s">
        <v>832</v>
      </c>
      <c r="Y115" s="34">
        <f t="shared" ref="Y115:Y116" si="52">G115</f>
        <v>76954</v>
      </c>
      <c r="Z115" s="34">
        <f t="shared" ref="Z115:Z116" si="53">J115</f>
        <v>76951</v>
      </c>
      <c r="AA115" s="34">
        <f t="shared" ref="AA115:AA116" si="54">O115</f>
        <v>76954</v>
      </c>
      <c r="AB115" s="2" t="s">
        <v>833</v>
      </c>
      <c r="AC115" s="34">
        <v>76954.0</v>
      </c>
      <c r="AD115" s="2" t="s">
        <v>63</v>
      </c>
      <c r="AE115" s="2" t="s">
        <v>131</v>
      </c>
      <c r="AF115" s="39" t="s">
        <v>834</v>
      </c>
      <c r="AG115" s="2"/>
      <c r="AH115" s="36">
        <v>1.0</v>
      </c>
      <c r="AI115" s="37">
        <v>0.0</v>
      </c>
      <c r="AJ115" s="2" t="str">
        <f t="shared" ref="AJ115:AJ116" si="55">CONCATENATE("[",AD115,",",AE115,",",AF115,",",AG115,",",AH115*100,"%,",AI115,"]")</f>
        <v>[NKF,DNAMaster,SEA_ICHABODCRANE_113,,100%,0]</v>
      </c>
      <c r="AK115" s="2" t="s">
        <v>104</v>
      </c>
      <c r="AL115" s="2"/>
      <c r="AM115" s="2"/>
      <c r="AN115" s="2"/>
      <c r="AO115" s="38"/>
      <c r="AP115" s="38"/>
      <c r="AQ115" s="2" t="str">
        <f t="shared" ref="AQ115:AQ116" si="56">CONCATENATE("[",AK115,",",AL115,",",AM115,",",AN115,",",AO115*100,"%,",AP115*100,"%]")</f>
        <v>[NKF. no hit above 90%,,,,0%,0%]</v>
      </c>
      <c r="AR115" s="2" t="s">
        <v>63</v>
      </c>
      <c r="AS115" s="2" t="s">
        <v>76</v>
      </c>
      <c r="AT115" s="34">
        <v>0.0</v>
      </c>
      <c r="AU115" s="2" t="s">
        <v>63</v>
      </c>
    </row>
    <row r="116">
      <c r="A116" s="55">
        <v>114.0</v>
      </c>
      <c r="B116" s="56" t="s">
        <v>236</v>
      </c>
      <c r="C116" s="34">
        <v>77265.0</v>
      </c>
      <c r="D116" s="34">
        <v>77444.0</v>
      </c>
      <c r="E116" s="2" t="s">
        <v>56</v>
      </c>
      <c r="F116" s="2" t="s">
        <v>835</v>
      </c>
      <c r="G116" s="34">
        <v>77265.0</v>
      </c>
      <c r="H116" s="2" t="s">
        <v>58</v>
      </c>
      <c r="I116" s="34">
        <f t="shared" si="48"/>
        <v>180</v>
      </c>
      <c r="J116" s="34">
        <v>77265.0</v>
      </c>
      <c r="K116" s="2" t="s">
        <v>58</v>
      </c>
      <c r="L116" s="34">
        <f t="shared" si="49"/>
        <v>180</v>
      </c>
      <c r="M116" s="2" t="s">
        <v>59</v>
      </c>
      <c r="N116" s="34">
        <v>123.0</v>
      </c>
      <c r="O116" s="34">
        <v>77265.0</v>
      </c>
      <c r="P116" s="34">
        <v>8.0</v>
      </c>
      <c r="Q116" s="2" t="s">
        <v>58</v>
      </c>
      <c r="R116" s="34">
        <f t="shared" si="50"/>
        <v>180</v>
      </c>
      <c r="S116" s="35">
        <v>0.569</v>
      </c>
      <c r="T116" s="34">
        <v>77187.0</v>
      </c>
      <c r="U116" s="34" t="s">
        <v>79</v>
      </c>
      <c r="V116" s="34">
        <f t="shared" si="51"/>
        <v>258</v>
      </c>
      <c r="W116" s="34" t="s">
        <v>836</v>
      </c>
      <c r="X116" s="34" t="s">
        <v>837</v>
      </c>
      <c r="Y116" s="34">
        <f t="shared" si="52"/>
        <v>77265</v>
      </c>
      <c r="Z116" s="34">
        <f t="shared" si="53"/>
        <v>77265</v>
      </c>
      <c r="AA116" s="34">
        <f t="shared" si="54"/>
        <v>77265</v>
      </c>
      <c r="AB116" s="2" t="s">
        <v>838</v>
      </c>
      <c r="AC116" s="34">
        <v>77265.0</v>
      </c>
      <c r="AD116" s="2" t="s">
        <v>63</v>
      </c>
      <c r="AE116" s="2" t="s">
        <v>64</v>
      </c>
      <c r="AF116" s="2" t="s">
        <v>839</v>
      </c>
      <c r="AG116" s="2" t="s">
        <v>840</v>
      </c>
      <c r="AH116" s="36">
        <v>1.0</v>
      </c>
      <c r="AI116" s="37">
        <v>9.0E-31</v>
      </c>
      <c r="AJ116" s="2" t="str">
        <f t="shared" si="55"/>
        <v>[NKF,NCBI,SEA_ICHABODCRANE_114,QFP97423.1,100%,9E-31]</v>
      </c>
      <c r="AK116" s="2" t="s">
        <v>841</v>
      </c>
      <c r="AL116" s="2" t="s">
        <v>777</v>
      </c>
      <c r="AM116" s="2"/>
      <c r="AN116" s="2" t="s">
        <v>842</v>
      </c>
      <c r="AO116" s="41">
        <v>0.617</v>
      </c>
      <c r="AP116" s="41">
        <v>0.942</v>
      </c>
      <c r="AQ116" s="2" t="str">
        <f t="shared" si="56"/>
        <v>[RNA chaperone ProQ,RSCB PDB,,5NBB_A,61.7%,94.2%]</v>
      </c>
      <c r="AR116" s="2" t="s">
        <v>63</v>
      </c>
      <c r="AS116" s="2" t="s">
        <v>76</v>
      </c>
      <c r="AT116" s="34">
        <v>0.0</v>
      </c>
      <c r="AU116" s="2" t="s">
        <v>63</v>
      </c>
    </row>
    <row r="117">
      <c r="A117" s="62">
        <v>115.0</v>
      </c>
      <c r="B117" s="63" t="s">
        <v>306</v>
      </c>
      <c r="C117" s="86">
        <v>77473.0</v>
      </c>
      <c r="D117" s="34">
        <v>77558.0</v>
      </c>
      <c r="E117" s="39" t="s">
        <v>788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64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65"/>
      <c r="AI117" s="66"/>
      <c r="AJ117" s="2"/>
      <c r="AK117" s="2"/>
      <c r="AL117" s="2"/>
      <c r="AM117" s="2"/>
      <c r="AN117" s="2"/>
      <c r="AO117" s="38"/>
      <c r="AP117" s="38"/>
      <c r="AQ117" s="2"/>
      <c r="AR117" s="2"/>
      <c r="AS117" s="2"/>
      <c r="AT117" s="2"/>
      <c r="AU117" s="2"/>
    </row>
    <row r="118">
      <c r="A118" s="55">
        <v>116.0</v>
      </c>
      <c r="B118" s="56" t="s">
        <v>236</v>
      </c>
      <c r="C118" s="87">
        <v>77569.0</v>
      </c>
      <c r="D118" s="34">
        <v>77793.0</v>
      </c>
      <c r="E118" s="2" t="s">
        <v>56</v>
      </c>
      <c r="F118" s="2" t="s">
        <v>843</v>
      </c>
      <c r="G118" s="34">
        <v>77569.0</v>
      </c>
      <c r="H118" s="2" t="s">
        <v>58</v>
      </c>
      <c r="I118" s="34">
        <f>IF(ISBLANK(G118),"N/A", IF(G118&gt;$D118, ABS(G118-$D118+1),ABS(G118-$D118-1)))</f>
        <v>225</v>
      </c>
      <c r="J118" s="34">
        <v>77569.0</v>
      </c>
      <c r="K118" s="2" t="s">
        <v>58</v>
      </c>
      <c r="L118" s="34">
        <f>IF(ISBLANK(J118),"N/A", IF(J118&gt;$D118, ABS(J118-$D118+1),ABS(J118-$D118-1)))</f>
        <v>225</v>
      </c>
      <c r="M118" s="2" t="s">
        <v>59</v>
      </c>
      <c r="N118" s="34">
        <v>125.0</v>
      </c>
      <c r="O118" s="34">
        <v>77569.0</v>
      </c>
      <c r="P118" s="34">
        <v>7.0</v>
      </c>
      <c r="Q118" s="2" t="s">
        <v>58</v>
      </c>
      <c r="R118" s="34">
        <f>IF(ISBLANK(O118),"N/A", IF(O118&gt;$D118, ABS(O118-$D118+1),ABS(O118-$D118-1)))</f>
        <v>225</v>
      </c>
      <c r="S118" s="35">
        <v>0.379</v>
      </c>
      <c r="T118" s="34">
        <v>77569.0</v>
      </c>
      <c r="U118" s="34" t="s">
        <v>58</v>
      </c>
      <c r="V118" s="34">
        <f>IF(ISBLANK(T118),"N/A", IF(T118&gt;$D118, ABS(T118-$D118+1),ABS(T118-$D118-1)))</f>
        <v>225</v>
      </c>
      <c r="W118" s="34" t="s">
        <v>844</v>
      </c>
      <c r="X118" s="34" t="s">
        <v>845</v>
      </c>
      <c r="Y118" s="34">
        <f>G118</f>
        <v>77569</v>
      </c>
      <c r="Z118" s="34">
        <f>J118</f>
        <v>77569</v>
      </c>
      <c r="AA118" s="34">
        <f>O118</f>
        <v>77569</v>
      </c>
      <c r="AB118" s="88" t="s">
        <v>846</v>
      </c>
      <c r="AC118" s="87">
        <v>77569.0</v>
      </c>
      <c r="AD118" s="89" t="s">
        <v>63</v>
      </c>
      <c r="AE118" s="2" t="s">
        <v>131</v>
      </c>
      <c r="AF118" s="39" t="s">
        <v>847</v>
      </c>
      <c r="AG118" s="2"/>
      <c r="AH118" s="36">
        <v>1.0</v>
      </c>
      <c r="AI118" s="37">
        <v>0.0</v>
      </c>
      <c r="AJ118" s="2" t="str">
        <f>CONCATENATE("[",AD118,",",AE118,",",AF118,",",AG118,",",AH118*100,"%,",AI118,"]")</f>
        <v>[NKF,DNAMaster,SEA_BIRCHLYN_116,,100%,0]</v>
      </c>
      <c r="AK118" s="2" t="s">
        <v>848</v>
      </c>
      <c r="AL118" s="2" t="s">
        <v>85</v>
      </c>
      <c r="AM118" s="2"/>
      <c r="AN118" s="2" t="s">
        <v>849</v>
      </c>
      <c r="AO118" s="41">
        <v>0.787</v>
      </c>
      <c r="AP118" s="41">
        <v>0.9541</v>
      </c>
      <c r="AQ118" s="2" t="str">
        <f>CONCATENATE("[",AK118,",",AL118,",",AM118,",",AN118,",",AO118*100,"%,",AP118*100,"%]")</f>
        <v>[ YorP protein,Pfam,,PF09629.14,78.7%,95.41%]</v>
      </c>
      <c r="AR118" s="2" t="s">
        <v>63</v>
      </c>
      <c r="AS118" s="2" t="s">
        <v>76</v>
      </c>
      <c r="AT118" s="34">
        <v>0.0</v>
      </c>
      <c r="AU118" s="2" t="s">
        <v>63</v>
      </c>
    </row>
    <row r="119">
      <c r="A119" s="62">
        <v>117.0</v>
      </c>
      <c r="B119" s="63" t="s">
        <v>306</v>
      </c>
      <c r="C119" s="34">
        <v>77803.0</v>
      </c>
      <c r="D119" s="34">
        <v>77891.0</v>
      </c>
      <c r="E119" s="39" t="s">
        <v>788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64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65"/>
      <c r="AI119" s="66"/>
      <c r="AJ119" s="2"/>
      <c r="AK119" s="2"/>
      <c r="AL119" s="2"/>
      <c r="AM119" s="2"/>
      <c r="AN119" s="2"/>
      <c r="AO119" s="38"/>
      <c r="AP119" s="38"/>
      <c r="AQ119" s="2"/>
      <c r="AR119" s="2"/>
      <c r="AS119" s="2"/>
      <c r="AT119" s="2"/>
      <c r="AU119" s="2"/>
    </row>
    <row r="120">
      <c r="A120" s="55">
        <v>118.0</v>
      </c>
      <c r="B120" s="56" t="s">
        <v>236</v>
      </c>
      <c r="C120" s="34">
        <v>77937.0</v>
      </c>
      <c r="D120" s="34">
        <v>78092.0</v>
      </c>
      <c r="E120" s="2" t="s">
        <v>69</v>
      </c>
      <c r="F120" s="2" t="s">
        <v>850</v>
      </c>
      <c r="G120" s="34">
        <v>77937.0</v>
      </c>
      <c r="H120" s="2" t="s">
        <v>58</v>
      </c>
      <c r="I120" s="34">
        <f t="shared" ref="I120:I124" si="57">IF(ISBLANK(G120),"N/A", IF(G120&gt;$D120, ABS(G120-$D120+1),ABS(G120-$D120-1)))</f>
        <v>156</v>
      </c>
      <c r="J120" s="2"/>
      <c r="K120" s="2"/>
      <c r="L120" s="2"/>
      <c r="M120" s="2" t="s">
        <v>167</v>
      </c>
      <c r="N120" s="34">
        <v>127.0</v>
      </c>
      <c r="O120" s="34">
        <v>77937.0</v>
      </c>
      <c r="P120" s="34">
        <v>12.0</v>
      </c>
      <c r="Q120" s="2" t="s">
        <v>58</v>
      </c>
      <c r="R120" s="34">
        <f t="shared" ref="R120:R124" si="58">IF(ISBLANK(O120),"N/A", IF(O120&gt;$D120, ABS(O120-$D120+1),ABS(O120-$D120-1)))</f>
        <v>156</v>
      </c>
      <c r="S120" s="35">
        <v>0.656</v>
      </c>
      <c r="T120" s="34">
        <v>77835.0</v>
      </c>
      <c r="U120" s="34" t="s">
        <v>143</v>
      </c>
      <c r="V120" s="34">
        <f t="shared" ref="V120:V124" si="59">IF(ISBLANK(T120),"N/A", IF(T120&gt;$D120, ABS(T120-$D120+1),ABS(T120-$D120-1)))</f>
        <v>258</v>
      </c>
      <c r="W120" s="34" t="s">
        <v>851</v>
      </c>
      <c r="X120" s="34" t="s">
        <v>852</v>
      </c>
      <c r="Y120" s="34">
        <f t="shared" ref="Y120:Y124" si="60">G120</f>
        <v>77937</v>
      </c>
      <c r="Z120" s="2" t="str">
        <f t="shared" ref="Z120:Z124" si="61">J120</f>
        <v/>
      </c>
      <c r="AA120" s="34">
        <f t="shared" ref="AA120:AA124" si="62">O120</f>
        <v>77937</v>
      </c>
      <c r="AB120" s="2" t="s">
        <v>853</v>
      </c>
      <c r="AC120" s="34">
        <v>77937.0</v>
      </c>
      <c r="AD120" s="2" t="s">
        <v>63</v>
      </c>
      <c r="AE120" s="2" t="s">
        <v>131</v>
      </c>
      <c r="AF120" s="39" t="s">
        <v>854</v>
      </c>
      <c r="AG120" s="2"/>
      <c r="AH120" s="36">
        <v>1.0</v>
      </c>
      <c r="AI120" s="37">
        <v>1.8E-29</v>
      </c>
      <c r="AJ120" s="2" t="str">
        <f t="shared" ref="AJ120:AJ124" si="63">CONCATENATE("[",AD120,",",AE120,",",AF120,",",AG120,",",AH120*100,"%,",AI120,"]")</f>
        <v>[NKF,DNAMaster,SEA_ICHABODCRANE_116,,100%,1.8E-29]</v>
      </c>
      <c r="AK120" s="2" t="s">
        <v>855</v>
      </c>
      <c r="AL120" s="2" t="s">
        <v>408</v>
      </c>
      <c r="AM120" s="2" t="s">
        <v>856</v>
      </c>
      <c r="AN120" s="2" t="s">
        <v>857</v>
      </c>
      <c r="AO120" s="41">
        <v>0.788</v>
      </c>
      <c r="AP120" s="41">
        <v>0.9025</v>
      </c>
      <c r="AQ120" s="2" t="str">
        <f t="shared" ref="AQ120:AQ124" si="64">CONCATENATE("[",AK120,",",AL120,",",AM120,",",AN120,",",AO120*100,"%,",AP120*100,"%]")</f>
        <v>[Eag protein,UniProt,Salmonella phage P22,Q03549,78.8%,90.25%]</v>
      </c>
      <c r="AR120" s="2" t="s">
        <v>63</v>
      </c>
      <c r="AS120" s="2" t="s">
        <v>76</v>
      </c>
      <c r="AT120" s="34">
        <v>0.0</v>
      </c>
      <c r="AU120" s="2" t="s">
        <v>63</v>
      </c>
    </row>
    <row r="121">
      <c r="A121" s="55">
        <v>119.0</v>
      </c>
      <c r="B121" s="56" t="s">
        <v>236</v>
      </c>
      <c r="C121" s="34">
        <v>78085.0</v>
      </c>
      <c r="D121" s="34">
        <v>78273.0</v>
      </c>
      <c r="E121" s="2" t="s">
        <v>56</v>
      </c>
      <c r="F121" s="2" t="s">
        <v>858</v>
      </c>
      <c r="G121" s="34">
        <v>78085.0</v>
      </c>
      <c r="H121" s="2" t="s">
        <v>58</v>
      </c>
      <c r="I121" s="34">
        <f t="shared" si="57"/>
        <v>189</v>
      </c>
      <c r="J121" s="34">
        <v>78085.0</v>
      </c>
      <c r="K121" s="2" t="s">
        <v>58</v>
      </c>
      <c r="L121" s="34">
        <f t="shared" ref="L121:L124" si="65">IF(ISBLANK(J121),"N/A", IF(J121&gt;$D121, ABS(J121-$D121+1),ABS(J121-$D121-1)))</f>
        <v>189</v>
      </c>
      <c r="M121" s="2" t="s">
        <v>59</v>
      </c>
      <c r="N121" s="34">
        <v>128.0</v>
      </c>
      <c r="O121" s="34">
        <v>78085.0</v>
      </c>
      <c r="P121" s="34">
        <v>8.0</v>
      </c>
      <c r="Q121" s="2" t="s">
        <v>58</v>
      </c>
      <c r="R121" s="34">
        <f t="shared" si="58"/>
        <v>189</v>
      </c>
      <c r="S121" s="36">
        <v>1.0</v>
      </c>
      <c r="T121" s="34">
        <v>78268.0</v>
      </c>
      <c r="U121" s="34" t="s">
        <v>58</v>
      </c>
      <c r="V121" s="34">
        <f t="shared" si="59"/>
        <v>6</v>
      </c>
      <c r="W121" s="34" t="s">
        <v>859</v>
      </c>
      <c r="X121" s="34" t="s">
        <v>860</v>
      </c>
      <c r="Y121" s="34">
        <f t="shared" si="60"/>
        <v>78085</v>
      </c>
      <c r="Z121" s="34">
        <f t="shared" si="61"/>
        <v>78085</v>
      </c>
      <c r="AA121" s="34">
        <f t="shared" si="62"/>
        <v>78085</v>
      </c>
      <c r="AB121" s="2" t="s">
        <v>861</v>
      </c>
      <c r="AC121" s="34">
        <v>78085.0</v>
      </c>
      <c r="AD121" s="2" t="s">
        <v>63</v>
      </c>
      <c r="AE121" s="2" t="s">
        <v>64</v>
      </c>
      <c r="AF121" s="2" t="s">
        <v>862</v>
      </c>
      <c r="AG121" s="2" t="s">
        <v>863</v>
      </c>
      <c r="AH121" s="36">
        <v>1.0</v>
      </c>
      <c r="AI121" s="37">
        <v>1.0E-34</v>
      </c>
      <c r="AJ121" s="2" t="str">
        <f t="shared" si="63"/>
        <v>[NKF,NCBI,SEA_ICHABODCRANE_117,QFP97426.1,100%,1E-34]</v>
      </c>
      <c r="AK121" s="2" t="s">
        <v>864</v>
      </c>
      <c r="AL121" s="2" t="s">
        <v>777</v>
      </c>
      <c r="AM121" s="2"/>
      <c r="AN121" s="51" t="s">
        <v>865</v>
      </c>
      <c r="AO121" s="41">
        <v>0.952</v>
      </c>
      <c r="AP121" s="41">
        <v>0.9632</v>
      </c>
      <c r="AQ121" s="2" t="str">
        <f t="shared" si="64"/>
        <v>[Signaling protein,RSCB PDB,,4WHE_A,95.2%,96.32%]</v>
      </c>
      <c r="AR121" s="2" t="s">
        <v>63</v>
      </c>
      <c r="AS121" s="2" t="s">
        <v>76</v>
      </c>
      <c r="AT121" s="34">
        <v>0.0</v>
      </c>
      <c r="AU121" s="2" t="s">
        <v>63</v>
      </c>
    </row>
    <row r="122">
      <c r="A122" s="55">
        <v>120.0</v>
      </c>
      <c r="B122" s="56" t="s">
        <v>236</v>
      </c>
      <c r="C122" s="34">
        <v>78270.0</v>
      </c>
      <c r="D122" s="34">
        <v>78662.0</v>
      </c>
      <c r="E122" s="2" t="s">
        <v>56</v>
      </c>
      <c r="F122" s="2" t="s">
        <v>866</v>
      </c>
      <c r="G122" s="34">
        <v>78270.0</v>
      </c>
      <c r="H122" s="2" t="s">
        <v>79</v>
      </c>
      <c r="I122" s="34">
        <f t="shared" si="57"/>
        <v>393</v>
      </c>
      <c r="J122" s="34">
        <v>78270.0</v>
      </c>
      <c r="K122" s="2" t="s">
        <v>79</v>
      </c>
      <c r="L122" s="34">
        <f t="shared" si="65"/>
        <v>393</v>
      </c>
      <c r="M122" s="2" t="s">
        <v>59</v>
      </c>
      <c r="N122" s="34">
        <v>129.0</v>
      </c>
      <c r="O122" s="34">
        <v>78270.0</v>
      </c>
      <c r="P122" s="34">
        <v>18.0</v>
      </c>
      <c r="Q122" s="2" t="s">
        <v>79</v>
      </c>
      <c r="R122" s="34">
        <f t="shared" si="58"/>
        <v>393</v>
      </c>
      <c r="S122" s="35">
        <v>0.711</v>
      </c>
      <c r="T122" s="34">
        <v>78270.0</v>
      </c>
      <c r="U122" s="34" t="s">
        <v>79</v>
      </c>
      <c r="V122" s="34">
        <f t="shared" si="59"/>
        <v>393</v>
      </c>
      <c r="W122" s="34" t="s">
        <v>867</v>
      </c>
      <c r="X122" s="34" t="s">
        <v>868</v>
      </c>
      <c r="Y122" s="34">
        <f t="shared" si="60"/>
        <v>78270</v>
      </c>
      <c r="Z122" s="34">
        <f t="shared" si="61"/>
        <v>78270</v>
      </c>
      <c r="AA122" s="34">
        <f t="shared" si="62"/>
        <v>78270</v>
      </c>
      <c r="AB122" s="2" t="s">
        <v>869</v>
      </c>
      <c r="AC122" s="34">
        <v>78270.0</v>
      </c>
      <c r="AD122" s="2" t="s">
        <v>870</v>
      </c>
      <c r="AE122" s="2" t="s">
        <v>131</v>
      </c>
      <c r="AF122" s="2" t="s">
        <v>290</v>
      </c>
      <c r="AG122" s="2"/>
      <c r="AH122" s="36">
        <v>1.0</v>
      </c>
      <c r="AI122" s="37">
        <v>0.0</v>
      </c>
      <c r="AJ122" s="2" t="str">
        <f t="shared" si="63"/>
        <v>[DUF3307 domain-containing protein,DNAMaster,Karimac,,100%,0]</v>
      </c>
      <c r="AK122" s="2" t="s">
        <v>63</v>
      </c>
      <c r="AL122" s="2" t="s">
        <v>85</v>
      </c>
      <c r="AM122" s="2" t="s">
        <v>871</v>
      </c>
      <c r="AN122" s="61" t="s">
        <v>872</v>
      </c>
      <c r="AO122" s="41">
        <v>0.718</v>
      </c>
      <c r="AP122" s="41">
        <v>0.9971</v>
      </c>
      <c r="AQ122" s="2" t="str">
        <f t="shared" si="64"/>
        <v>[NKF,Pfam,DUF3307,PF11750.12,71.8%,99.71%]</v>
      </c>
      <c r="AR122" s="2" t="s">
        <v>63</v>
      </c>
      <c r="AS122" s="2" t="s">
        <v>9</v>
      </c>
      <c r="AT122" s="34">
        <v>1.0</v>
      </c>
      <c r="AU122" s="2" t="s">
        <v>63</v>
      </c>
    </row>
    <row r="123">
      <c r="A123" s="55">
        <v>121.0</v>
      </c>
      <c r="B123" s="56" t="s">
        <v>236</v>
      </c>
      <c r="C123" s="34">
        <v>78998.0</v>
      </c>
      <c r="D123" s="34">
        <v>79252.0</v>
      </c>
      <c r="E123" s="2" t="s">
        <v>69</v>
      </c>
      <c r="F123" s="2" t="s">
        <v>873</v>
      </c>
      <c r="G123" s="34">
        <v>78998.0</v>
      </c>
      <c r="H123" s="2" t="s">
        <v>58</v>
      </c>
      <c r="I123" s="34">
        <f t="shared" si="57"/>
        <v>255</v>
      </c>
      <c r="J123" s="34">
        <v>78998.0</v>
      </c>
      <c r="K123" s="2" t="s">
        <v>58</v>
      </c>
      <c r="L123" s="34">
        <f t="shared" si="65"/>
        <v>255</v>
      </c>
      <c r="M123" s="2" t="s">
        <v>59</v>
      </c>
      <c r="N123" s="34">
        <v>130.0</v>
      </c>
      <c r="O123" s="34">
        <v>78998.0</v>
      </c>
      <c r="P123" s="34">
        <v>11.0</v>
      </c>
      <c r="Q123" s="2" t="s">
        <v>58</v>
      </c>
      <c r="R123" s="34">
        <f t="shared" si="58"/>
        <v>255</v>
      </c>
      <c r="S123" s="35">
        <v>0.95</v>
      </c>
      <c r="T123" s="34">
        <v>78998.0</v>
      </c>
      <c r="U123" s="34" t="s">
        <v>58</v>
      </c>
      <c r="V123" s="34">
        <f t="shared" si="59"/>
        <v>255</v>
      </c>
      <c r="W123" s="34" t="s">
        <v>874</v>
      </c>
      <c r="X123" s="34" t="s">
        <v>875</v>
      </c>
      <c r="Y123" s="34">
        <f t="shared" si="60"/>
        <v>78998</v>
      </c>
      <c r="Z123" s="34">
        <f t="shared" si="61"/>
        <v>78998</v>
      </c>
      <c r="AA123" s="34">
        <f t="shared" si="62"/>
        <v>78998</v>
      </c>
      <c r="AB123" s="2" t="s">
        <v>876</v>
      </c>
      <c r="AC123" s="34">
        <v>78998.0</v>
      </c>
      <c r="AD123" s="2" t="s">
        <v>63</v>
      </c>
      <c r="AE123" s="2" t="s">
        <v>131</v>
      </c>
      <c r="AF123" s="39" t="s">
        <v>877</v>
      </c>
      <c r="AG123" s="2"/>
      <c r="AH123" s="36">
        <v>1.0</v>
      </c>
      <c r="AI123" s="37">
        <v>0.0</v>
      </c>
      <c r="AJ123" s="2" t="str">
        <f t="shared" si="63"/>
        <v>[NKF,DNAMaster,JJV178_CTU88_46105,,100%,0]</v>
      </c>
      <c r="AK123" s="2" t="s">
        <v>104</v>
      </c>
      <c r="AL123" s="2"/>
      <c r="AM123" s="2"/>
      <c r="AN123" s="2"/>
      <c r="AO123" s="38"/>
      <c r="AP123" s="38"/>
      <c r="AQ123" s="2" t="str">
        <f t="shared" si="64"/>
        <v>[NKF. no hit above 90%,,,,0%,0%]</v>
      </c>
      <c r="AR123" s="2" t="s">
        <v>63</v>
      </c>
      <c r="AS123" s="2" t="s">
        <v>76</v>
      </c>
      <c r="AT123" s="34">
        <v>0.0</v>
      </c>
      <c r="AU123" s="2" t="s">
        <v>63</v>
      </c>
    </row>
    <row r="124">
      <c r="A124" s="55">
        <v>122.0</v>
      </c>
      <c r="B124" s="56" t="s">
        <v>236</v>
      </c>
      <c r="C124" s="34">
        <v>79261.0</v>
      </c>
      <c r="D124" s="34">
        <v>79425.0</v>
      </c>
      <c r="E124" s="2" t="s">
        <v>56</v>
      </c>
      <c r="F124" s="2" t="s">
        <v>878</v>
      </c>
      <c r="G124" s="34">
        <v>79261.0</v>
      </c>
      <c r="H124" s="2" t="s">
        <v>58</v>
      </c>
      <c r="I124" s="34">
        <f t="shared" si="57"/>
        <v>165</v>
      </c>
      <c r="J124" s="34">
        <v>79261.0</v>
      </c>
      <c r="K124" s="2" t="s">
        <v>58</v>
      </c>
      <c r="L124" s="34">
        <f t="shared" si="65"/>
        <v>165</v>
      </c>
      <c r="M124" s="2" t="s">
        <v>59</v>
      </c>
      <c r="N124" s="34">
        <v>131.0</v>
      </c>
      <c r="O124" s="34">
        <v>79261.0</v>
      </c>
      <c r="P124" s="34">
        <v>4.0</v>
      </c>
      <c r="Q124" s="2" t="s">
        <v>58</v>
      </c>
      <c r="R124" s="34">
        <f t="shared" si="58"/>
        <v>165</v>
      </c>
      <c r="S124" s="35">
        <v>1.0</v>
      </c>
      <c r="T124" s="34">
        <v>79261.0</v>
      </c>
      <c r="U124" s="34" t="s">
        <v>58</v>
      </c>
      <c r="V124" s="34">
        <f t="shared" si="59"/>
        <v>165</v>
      </c>
      <c r="W124" s="34" t="s">
        <v>879</v>
      </c>
      <c r="X124" s="34" t="s">
        <v>880</v>
      </c>
      <c r="Y124" s="34">
        <f t="shared" si="60"/>
        <v>79261</v>
      </c>
      <c r="Z124" s="34">
        <f t="shared" si="61"/>
        <v>79261</v>
      </c>
      <c r="AA124" s="34">
        <f t="shared" si="62"/>
        <v>79261</v>
      </c>
      <c r="AB124" s="2" t="s">
        <v>881</v>
      </c>
      <c r="AC124" s="34">
        <v>79261.0</v>
      </c>
      <c r="AD124" s="2" t="s">
        <v>63</v>
      </c>
      <c r="AE124" s="2" t="s">
        <v>131</v>
      </c>
      <c r="AF124" s="2" t="s">
        <v>882</v>
      </c>
      <c r="AG124" s="2"/>
      <c r="AH124" s="36">
        <v>1.0</v>
      </c>
      <c r="AI124" s="37">
        <v>7.3E-31</v>
      </c>
      <c r="AJ124" s="2" t="str">
        <f t="shared" si="63"/>
        <v>[NKF,DNAMaster,Karimac_165,,100%,7.3E-31]</v>
      </c>
      <c r="AK124" s="2" t="s">
        <v>104</v>
      </c>
      <c r="AL124" s="2"/>
      <c r="AM124" s="2"/>
      <c r="AN124" s="2"/>
      <c r="AO124" s="38"/>
      <c r="AP124" s="38"/>
      <c r="AQ124" s="2" t="str">
        <f t="shared" si="64"/>
        <v>[NKF. no hit above 90%,,,,0%,0%]</v>
      </c>
      <c r="AR124" s="2" t="s">
        <v>63</v>
      </c>
      <c r="AS124" s="2" t="s">
        <v>76</v>
      </c>
      <c r="AT124" s="34">
        <v>0.0</v>
      </c>
      <c r="AU124" s="2" t="s">
        <v>63</v>
      </c>
    </row>
    <row r="125">
      <c r="A125" s="62">
        <v>123.0</v>
      </c>
      <c r="B125" s="63" t="s">
        <v>306</v>
      </c>
      <c r="C125" s="34">
        <v>79491.0</v>
      </c>
      <c r="D125" s="34">
        <v>79568.0</v>
      </c>
      <c r="E125" s="39" t="s">
        <v>788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64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65"/>
      <c r="AI125" s="66"/>
      <c r="AJ125" s="2"/>
      <c r="AK125" s="2"/>
      <c r="AL125" s="2"/>
      <c r="AM125" s="2"/>
      <c r="AN125" s="2"/>
      <c r="AO125" s="38"/>
      <c r="AP125" s="38"/>
      <c r="AQ125" s="2"/>
      <c r="AR125" s="2"/>
      <c r="AS125" s="2"/>
      <c r="AT125" s="2"/>
      <c r="AU125" s="2"/>
    </row>
    <row r="126">
      <c r="A126" s="55">
        <v>124.0</v>
      </c>
      <c r="B126" s="56" t="s">
        <v>236</v>
      </c>
      <c r="C126" s="34">
        <v>79599.0</v>
      </c>
      <c r="D126" s="34">
        <v>79790.0</v>
      </c>
      <c r="E126" s="2" t="s">
        <v>69</v>
      </c>
      <c r="F126" s="2" t="s">
        <v>883</v>
      </c>
      <c r="G126" s="34">
        <v>79599.0</v>
      </c>
      <c r="H126" s="2" t="s">
        <v>58</v>
      </c>
      <c r="I126" s="34">
        <f t="shared" ref="I126:I127" si="66">IF(ISBLANK(G126),"N/A", IF(G126&gt;$D126, ABS(G126-$D126+1),ABS(G126-$D126-1)))</f>
        <v>192</v>
      </c>
      <c r="J126" s="34">
        <v>79599.0</v>
      </c>
      <c r="K126" s="2" t="s">
        <v>58</v>
      </c>
      <c r="L126" s="34">
        <f t="shared" ref="L126:L127" si="67">IF(ISBLANK(J126),"N/A", IF(J126&gt;$D126, ABS(J126-$D126+1),ABS(J126-$D126-1)))</f>
        <v>192</v>
      </c>
      <c r="M126" s="2" t="s">
        <v>59</v>
      </c>
      <c r="N126" s="34">
        <v>133.0</v>
      </c>
      <c r="O126" s="34">
        <v>79599.0</v>
      </c>
      <c r="P126" s="34">
        <v>8.0</v>
      </c>
      <c r="Q126" s="2" t="s">
        <v>58</v>
      </c>
      <c r="R126" s="34">
        <f t="shared" ref="R126:R127" si="68">IF(ISBLANK(O126),"N/A", IF(O126&gt;$D126, ABS(O126-$D126+1),ABS(O126-$D126-1)))</f>
        <v>192</v>
      </c>
      <c r="S126" s="35">
        <v>0.778</v>
      </c>
      <c r="T126" s="34">
        <v>79785.0</v>
      </c>
      <c r="U126" s="34" t="s">
        <v>79</v>
      </c>
      <c r="V126" s="34">
        <f t="shared" ref="V126:V127" si="69">IF(ISBLANK(T126),"N/A", IF(T126&gt;$D126, ABS(T126-$D126+1),ABS(T126-$D126-1)))</f>
        <v>6</v>
      </c>
      <c r="W126" s="34" t="s">
        <v>884</v>
      </c>
      <c r="X126" s="34" t="s">
        <v>885</v>
      </c>
      <c r="Y126" s="34">
        <f t="shared" ref="Y126:Y127" si="70">G126</f>
        <v>79599</v>
      </c>
      <c r="Z126" s="34">
        <f t="shared" ref="Z126:Z127" si="71">J126</f>
        <v>79599</v>
      </c>
      <c r="AA126" s="34">
        <f t="shared" ref="AA126:AA127" si="72">O126</f>
        <v>79599</v>
      </c>
      <c r="AB126" s="2" t="s">
        <v>886</v>
      </c>
      <c r="AC126" s="34">
        <v>79599.0</v>
      </c>
      <c r="AD126" s="2" t="s">
        <v>63</v>
      </c>
      <c r="AE126" s="2" t="s">
        <v>64</v>
      </c>
      <c r="AF126" s="2" t="s">
        <v>887</v>
      </c>
      <c r="AG126" s="2" t="s">
        <v>888</v>
      </c>
      <c r="AH126" s="36">
        <v>1.0</v>
      </c>
      <c r="AI126" s="37">
        <v>2.05E-36</v>
      </c>
      <c r="AJ126" s="2" t="str">
        <f t="shared" ref="AJ126:AJ127" si="73">CONCATENATE("[",AD126,",",AE126,",",AF126,",",AG126,",",AH126*100,"%,",AI126,"]")</f>
        <v>[NKF,NCBI,Karimac_164,YP_009840288,100%,2.05E-36]</v>
      </c>
      <c r="AK126" s="2" t="s">
        <v>104</v>
      </c>
      <c r="AL126" s="2"/>
      <c r="AM126" s="2"/>
      <c r="AN126" s="2"/>
      <c r="AO126" s="38"/>
      <c r="AP126" s="38"/>
      <c r="AQ126" s="2" t="str">
        <f t="shared" ref="AQ126:AQ127" si="74">CONCATENATE("[",AK126,",",AL126,",",AM126,",",AN126,",",AO126*100,"%,",AP126*100,"%]")</f>
        <v>[NKF. no hit above 90%,,,,0%,0%]</v>
      </c>
      <c r="AR126" s="2" t="s">
        <v>63</v>
      </c>
      <c r="AS126" s="2" t="s">
        <v>76</v>
      </c>
      <c r="AT126" s="34">
        <v>0.0</v>
      </c>
      <c r="AU126" s="2" t="s">
        <v>63</v>
      </c>
    </row>
    <row r="127">
      <c r="A127" s="55">
        <v>125.0</v>
      </c>
      <c r="B127" s="56" t="s">
        <v>236</v>
      </c>
      <c r="C127" s="34">
        <v>79790.0</v>
      </c>
      <c r="D127" s="34">
        <v>79990.0</v>
      </c>
      <c r="E127" s="2" t="s">
        <v>69</v>
      </c>
      <c r="F127" s="2" t="s">
        <v>889</v>
      </c>
      <c r="G127" s="34">
        <v>79790.0</v>
      </c>
      <c r="H127" s="2" t="s">
        <v>58</v>
      </c>
      <c r="I127" s="34">
        <f t="shared" si="66"/>
        <v>201</v>
      </c>
      <c r="J127" s="34">
        <v>79790.0</v>
      </c>
      <c r="K127" s="2" t="s">
        <v>58</v>
      </c>
      <c r="L127" s="34">
        <f t="shared" si="67"/>
        <v>201</v>
      </c>
      <c r="M127" s="2" t="s">
        <v>59</v>
      </c>
      <c r="N127" s="34">
        <v>134.0</v>
      </c>
      <c r="O127" s="34">
        <v>79790.0</v>
      </c>
      <c r="P127" s="34">
        <v>1.0</v>
      </c>
      <c r="Q127" s="2" t="s">
        <v>58</v>
      </c>
      <c r="R127" s="34">
        <f t="shared" si="68"/>
        <v>201</v>
      </c>
      <c r="S127" s="35">
        <v>1.0</v>
      </c>
      <c r="T127" s="34">
        <v>79790.0</v>
      </c>
      <c r="U127" s="34" t="s">
        <v>58</v>
      </c>
      <c r="V127" s="34">
        <f t="shared" si="69"/>
        <v>201</v>
      </c>
      <c r="W127" s="34" t="s">
        <v>890</v>
      </c>
      <c r="X127" s="34" t="s">
        <v>891</v>
      </c>
      <c r="Y127" s="34">
        <f t="shared" si="70"/>
        <v>79790</v>
      </c>
      <c r="Z127" s="34">
        <f t="shared" si="71"/>
        <v>79790</v>
      </c>
      <c r="AA127" s="34">
        <f t="shared" si="72"/>
        <v>79790</v>
      </c>
      <c r="AB127" s="2" t="s">
        <v>892</v>
      </c>
      <c r="AC127" s="34">
        <v>79790.0</v>
      </c>
      <c r="AD127" s="2" t="s">
        <v>63</v>
      </c>
      <c r="AE127" s="2" t="s">
        <v>131</v>
      </c>
      <c r="AF127" s="39" t="s">
        <v>893</v>
      </c>
      <c r="AG127" s="2"/>
      <c r="AH127" s="36">
        <v>1.0</v>
      </c>
      <c r="AI127" s="37">
        <v>8.2E-28</v>
      </c>
      <c r="AJ127" s="2" t="str">
        <f t="shared" si="73"/>
        <v>[NKF,DNAMaster,SEA_BIRCHLYN_126,,100%,8.2E-28]</v>
      </c>
      <c r="AK127" s="2" t="s">
        <v>894</v>
      </c>
      <c r="AL127" s="2" t="s">
        <v>139</v>
      </c>
      <c r="AM127" s="2"/>
      <c r="AN127" s="2" t="s">
        <v>895</v>
      </c>
      <c r="AO127" s="41">
        <v>0.642</v>
      </c>
      <c r="AP127" s="41">
        <v>0.9336</v>
      </c>
      <c r="AQ127" s="2" t="str">
        <f t="shared" si="74"/>
        <v>[50S ribosomal protein,PDB,,6TH6_BT,64.2%,93.36%]</v>
      </c>
      <c r="AR127" s="2" t="s">
        <v>63</v>
      </c>
      <c r="AS127" s="2" t="s">
        <v>76</v>
      </c>
      <c r="AT127" s="34">
        <v>0.0</v>
      </c>
      <c r="AU127" s="2" t="s">
        <v>63</v>
      </c>
    </row>
    <row r="128">
      <c r="A128" s="62">
        <v>126.0</v>
      </c>
      <c r="B128" s="63" t="s">
        <v>306</v>
      </c>
      <c r="C128" s="34">
        <v>80011.0</v>
      </c>
      <c r="D128" s="34">
        <v>80082.0</v>
      </c>
      <c r="E128" s="39" t="s">
        <v>307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64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65"/>
      <c r="AI128" s="66"/>
      <c r="AJ128" s="2"/>
      <c r="AK128" s="2"/>
      <c r="AL128" s="2"/>
      <c r="AM128" s="2"/>
      <c r="AN128" s="2"/>
      <c r="AO128" s="38"/>
      <c r="AP128" s="38"/>
      <c r="AQ128" s="2"/>
      <c r="AR128" s="2"/>
      <c r="AS128" s="2"/>
      <c r="AT128" s="2"/>
      <c r="AU128" s="2"/>
    </row>
    <row r="129">
      <c r="A129" s="55">
        <v>127.0</v>
      </c>
      <c r="B129" s="56" t="s">
        <v>236</v>
      </c>
      <c r="C129" s="34">
        <v>80301.0</v>
      </c>
      <c r="D129" s="34">
        <v>80636.0</v>
      </c>
      <c r="E129" s="2" t="s">
        <v>56</v>
      </c>
      <c r="F129" s="2" t="s">
        <v>896</v>
      </c>
      <c r="G129" s="34">
        <v>80301.0</v>
      </c>
      <c r="H129" s="2" t="s">
        <v>143</v>
      </c>
      <c r="I129" s="34">
        <f t="shared" ref="I129:I139" si="75">IF(ISBLANK(G129),"N/A", IF(G129&gt;$D129, ABS(G129-$D129+1),ABS(G129-$D129-1)))</f>
        <v>336</v>
      </c>
      <c r="J129" s="34">
        <v>80301.0</v>
      </c>
      <c r="K129" s="2" t="s">
        <v>143</v>
      </c>
      <c r="L129" s="34">
        <f t="shared" ref="L129:L139" si="76">IF(ISBLANK(J129),"N/A", IF(J129&gt;$D129, ABS(J129-$D129+1),ABS(J129-$D129-1)))</f>
        <v>336</v>
      </c>
      <c r="M129" s="2" t="s">
        <v>59</v>
      </c>
      <c r="N129" s="34">
        <v>136.0</v>
      </c>
      <c r="O129" s="34">
        <v>80301.0</v>
      </c>
      <c r="P129" s="34">
        <v>9.0</v>
      </c>
      <c r="Q129" s="2" t="s">
        <v>143</v>
      </c>
      <c r="R129" s="34">
        <f t="shared" ref="R129:R139" si="77">IF(ISBLANK(O129),"N/A", IF(O129&gt;$D129, ABS(O129-$D129+1),ABS(O129-$D129-1)))</f>
        <v>336</v>
      </c>
      <c r="S129" s="35">
        <v>1.0</v>
      </c>
      <c r="T129" s="34">
        <v>80301.0</v>
      </c>
      <c r="U129" s="34" t="s">
        <v>143</v>
      </c>
      <c r="V129" s="34">
        <f t="shared" ref="V129:V139" si="78">IF(ISBLANK(T129),"N/A", IF(T129&gt;$D129, ABS(T129-$D129+1),ABS(T129-$D129-1)))</f>
        <v>336</v>
      </c>
      <c r="W129" s="34" t="s">
        <v>897</v>
      </c>
      <c r="X129" s="34" t="s">
        <v>898</v>
      </c>
      <c r="Y129" s="34">
        <f t="shared" ref="Y129:Y139" si="79">G129</f>
        <v>80301</v>
      </c>
      <c r="Z129" s="34">
        <f t="shared" ref="Z129:Z139" si="80">J129</f>
        <v>80301</v>
      </c>
      <c r="AA129" s="34">
        <f t="shared" ref="AA129:AA139" si="81">O129</f>
        <v>80301</v>
      </c>
      <c r="AB129" s="2" t="s">
        <v>899</v>
      </c>
      <c r="AC129" s="34">
        <v>80301.0</v>
      </c>
      <c r="AD129" s="2" t="s">
        <v>63</v>
      </c>
      <c r="AE129" s="2" t="s">
        <v>131</v>
      </c>
      <c r="AF129" s="2" t="s">
        <v>900</v>
      </c>
      <c r="AG129" s="2"/>
      <c r="AH129" s="36">
        <v>1.0</v>
      </c>
      <c r="AI129" s="37">
        <v>0.0</v>
      </c>
      <c r="AJ129" s="2" t="str">
        <f t="shared" ref="AJ129:AJ139" si="82">CONCATENATE("[",AD129,",",AE129,",",AF129,",",AG129,",",AH129*100,"%,",AI129,"]")</f>
        <v>[NKF,DNAMaster,Karimac_162,,100%,0]</v>
      </c>
      <c r="AK129" s="2" t="s">
        <v>63</v>
      </c>
      <c r="AL129" s="2" t="s">
        <v>408</v>
      </c>
      <c r="AM129" s="2" t="s">
        <v>806</v>
      </c>
      <c r="AN129" s="2" t="s">
        <v>901</v>
      </c>
      <c r="AO129" s="41">
        <v>0.563</v>
      </c>
      <c r="AP129" s="41">
        <v>0.9842</v>
      </c>
      <c r="AQ129" s="2" t="str">
        <f>CONCATENATE("[",AK129,",",AL129,",",AM129,",",AN129,",",AO129*100,"%,",AP129*100,"%]")</f>
        <v>[NKF,UniProt,T4,P07069,56.3%,98.42%]</v>
      </c>
      <c r="AR129" s="2" t="s">
        <v>63</v>
      </c>
      <c r="AS129" s="2" t="s">
        <v>76</v>
      </c>
      <c r="AT129" s="34">
        <v>0.0</v>
      </c>
      <c r="AU129" s="2" t="s">
        <v>63</v>
      </c>
    </row>
    <row r="130">
      <c r="A130" s="55">
        <v>128.0</v>
      </c>
      <c r="B130" s="56" t="s">
        <v>236</v>
      </c>
      <c r="C130" s="34">
        <v>80673.0</v>
      </c>
      <c r="D130" s="34">
        <v>82301.0</v>
      </c>
      <c r="E130" s="2" t="s">
        <v>56</v>
      </c>
      <c r="F130" s="2" t="s">
        <v>902</v>
      </c>
      <c r="G130" s="34">
        <v>80673.0</v>
      </c>
      <c r="H130" s="2" t="s">
        <v>58</v>
      </c>
      <c r="I130" s="34">
        <f t="shared" si="75"/>
        <v>1629</v>
      </c>
      <c r="J130" s="34">
        <v>80673.0</v>
      </c>
      <c r="K130" s="2" t="s">
        <v>58</v>
      </c>
      <c r="L130" s="34">
        <f t="shared" si="76"/>
        <v>1629</v>
      </c>
      <c r="M130" s="2" t="s">
        <v>59</v>
      </c>
      <c r="N130" s="34">
        <v>137.0</v>
      </c>
      <c r="O130" s="34">
        <v>80673.0</v>
      </c>
      <c r="P130" s="34">
        <v>20.0</v>
      </c>
      <c r="Q130" s="2" t="s">
        <v>58</v>
      </c>
      <c r="R130" s="34">
        <f t="shared" si="77"/>
        <v>1629</v>
      </c>
      <c r="S130" s="35">
        <v>0.18</v>
      </c>
      <c r="T130" s="34">
        <v>80673.0</v>
      </c>
      <c r="U130" s="34" t="s">
        <v>58</v>
      </c>
      <c r="V130" s="34">
        <f t="shared" si="78"/>
        <v>1629</v>
      </c>
      <c r="W130" s="34" t="s">
        <v>903</v>
      </c>
      <c r="X130" s="34" t="s">
        <v>904</v>
      </c>
      <c r="Y130" s="34">
        <f t="shared" si="79"/>
        <v>80673</v>
      </c>
      <c r="Z130" s="34">
        <f t="shared" si="80"/>
        <v>80673</v>
      </c>
      <c r="AA130" s="34">
        <f t="shared" si="81"/>
        <v>80673</v>
      </c>
      <c r="AB130" s="2" t="s">
        <v>905</v>
      </c>
      <c r="AC130" s="34">
        <v>80673.0</v>
      </c>
      <c r="AD130" s="2" t="s">
        <v>906</v>
      </c>
      <c r="AE130" s="2" t="s">
        <v>131</v>
      </c>
      <c r="AF130" s="2" t="s">
        <v>313</v>
      </c>
      <c r="AG130" s="2" t="s">
        <v>907</v>
      </c>
      <c r="AH130" s="36">
        <v>1.0</v>
      </c>
      <c r="AI130" s="37">
        <v>0.0</v>
      </c>
      <c r="AJ130" s="2" t="str">
        <f t="shared" si="82"/>
        <v>[Ro-like RNA binding protein,DNAMaster,Birchlyn,QDF17289,100%,0]</v>
      </c>
      <c r="AK130" s="2" t="s">
        <v>908</v>
      </c>
      <c r="AL130" s="2" t="s">
        <v>139</v>
      </c>
      <c r="AM130" s="2"/>
      <c r="AN130" s="2" t="s">
        <v>909</v>
      </c>
      <c r="AO130" s="41">
        <v>0.9411</v>
      </c>
      <c r="AP130" s="36">
        <v>1.0</v>
      </c>
      <c r="AQ130" s="2" t="s">
        <v>910</v>
      </c>
      <c r="AR130" s="2" t="s">
        <v>63</v>
      </c>
      <c r="AS130" s="2" t="s">
        <v>76</v>
      </c>
      <c r="AT130" s="34">
        <v>0.0</v>
      </c>
      <c r="AU130" s="2" t="s">
        <v>906</v>
      </c>
    </row>
    <row r="131">
      <c r="A131" s="55">
        <v>129.0</v>
      </c>
      <c r="B131" s="56" t="s">
        <v>236</v>
      </c>
      <c r="C131" s="34">
        <v>82345.0</v>
      </c>
      <c r="D131" s="34">
        <v>82485.0</v>
      </c>
      <c r="E131" s="2" t="s">
        <v>56</v>
      </c>
      <c r="F131" s="2" t="s">
        <v>911</v>
      </c>
      <c r="G131" s="34">
        <v>82345.0</v>
      </c>
      <c r="H131" s="2" t="s">
        <v>58</v>
      </c>
      <c r="I131" s="34">
        <f t="shared" si="75"/>
        <v>141</v>
      </c>
      <c r="J131" s="2"/>
      <c r="K131" s="2"/>
      <c r="L131" s="2" t="str">
        <f t="shared" si="76"/>
        <v>N/A</v>
      </c>
      <c r="M131" s="2" t="s">
        <v>167</v>
      </c>
      <c r="N131" s="34">
        <v>138.0</v>
      </c>
      <c r="O131" s="34">
        <v>82345.0</v>
      </c>
      <c r="P131" s="34">
        <v>2.0</v>
      </c>
      <c r="Q131" s="2" t="s">
        <v>58</v>
      </c>
      <c r="R131" s="34">
        <f t="shared" si="77"/>
        <v>141</v>
      </c>
      <c r="S131" s="35">
        <v>1.0</v>
      </c>
      <c r="T131" s="34">
        <v>82429.0</v>
      </c>
      <c r="U131" s="34" t="s">
        <v>58</v>
      </c>
      <c r="V131" s="34">
        <f t="shared" si="78"/>
        <v>57</v>
      </c>
      <c r="W131" s="34" t="s">
        <v>912</v>
      </c>
      <c r="X131" s="34" t="s">
        <v>913</v>
      </c>
      <c r="Y131" s="34">
        <f t="shared" si="79"/>
        <v>82345</v>
      </c>
      <c r="Z131" s="2" t="str">
        <f t="shared" si="80"/>
        <v/>
      </c>
      <c r="AA131" s="34">
        <f t="shared" si="81"/>
        <v>82345</v>
      </c>
      <c r="AB131" s="2" t="s">
        <v>914</v>
      </c>
      <c r="AC131" s="34">
        <v>82345.0</v>
      </c>
      <c r="AD131" s="2" t="s">
        <v>63</v>
      </c>
      <c r="AE131" s="2" t="s">
        <v>131</v>
      </c>
      <c r="AF131" s="39" t="s">
        <v>915</v>
      </c>
      <c r="AG131" s="2"/>
      <c r="AH131" s="36">
        <v>1.0</v>
      </c>
      <c r="AI131" s="37">
        <v>2.8E-22</v>
      </c>
      <c r="AJ131" s="2" t="str">
        <f t="shared" si="82"/>
        <v>[NKF,DNAMaster,SEA_STARBOW_130,,100%,2.8E-22]</v>
      </c>
      <c r="AK131" s="2" t="s">
        <v>916</v>
      </c>
      <c r="AL131" s="2" t="s">
        <v>85</v>
      </c>
      <c r="AM131" s="2"/>
      <c r="AN131" s="90" t="s">
        <v>917</v>
      </c>
      <c r="AO131" s="41">
        <v>0.872</v>
      </c>
      <c r="AP131" s="41">
        <v>0.9271</v>
      </c>
      <c r="AQ131" s="2" t="str">
        <f t="shared" ref="AQ131:AQ139" si="83">CONCATENATE("[",AK131,",",AL131,",",AM131,",",AN131,",",AO131*100,"%,",AP131*100,"%]")</f>
        <v>[Triple QxxK/R motif-containing protein family,Pfam,,PF15168.10,87.2%,92.71%]</v>
      </c>
      <c r="AR131" s="2" t="s">
        <v>63</v>
      </c>
      <c r="AS131" s="2" t="s">
        <v>9</v>
      </c>
      <c r="AT131" s="34">
        <v>1.0</v>
      </c>
      <c r="AU131" s="2" t="s">
        <v>63</v>
      </c>
    </row>
    <row r="132">
      <c r="A132" s="55">
        <v>130.0</v>
      </c>
      <c r="B132" s="56" t="s">
        <v>236</v>
      </c>
      <c r="C132" s="34">
        <v>82699.0</v>
      </c>
      <c r="D132" s="34">
        <v>82911.0</v>
      </c>
      <c r="E132" s="2" t="s">
        <v>56</v>
      </c>
      <c r="F132" s="2" t="s">
        <v>918</v>
      </c>
      <c r="G132" s="34">
        <v>82699.0</v>
      </c>
      <c r="H132" s="2" t="s">
        <v>79</v>
      </c>
      <c r="I132" s="34">
        <f t="shared" si="75"/>
        <v>213</v>
      </c>
      <c r="J132" s="34">
        <v>82699.0</v>
      </c>
      <c r="K132" s="2" t="s">
        <v>79</v>
      </c>
      <c r="L132" s="34">
        <f t="shared" si="76"/>
        <v>213</v>
      </c>
      <c r="M132" s="2" t="s">
        <v>59</v>
      </c>
      <c r="N132" s="34">
        <v>140.0</v>
      </c>
      <c r="O132" s="34">
        <v>82699.0</v>
      </c>
      <c r="P132" s="34">
        <v>2.0</v>
      </c>
      <c r="Q132" s="2" t="s">
        <v>79</v>
      </c>
      <c r="R132" s="34">
        <f t="shared" si="77"/>
        <v>213</v>
      </c>
      <c r="S132" s="35">
        <v>1.0</v>
      </c>
      <c r="T132" s="34">
        <v>82699.0</v>
      </c>
      <c r="U132" s="34" t="s">
        <v>79</v>
      </c>
      <c r="V132" s="34">
        <f t="shared" si="78"/>
        <v>213</v>
      </c>
      <c r="W132" s="34" t="s">
        <v>919</v>
      </c>
      <c r="X132" s="34" t="s">
        <v>920</v>
      </c>
      <c r="Y132" s="34">
        <f t="shared" si="79"/>
        <v>82699</v>
      </c>
      <c r="Z132" s="34">
        <f t="shared" si="80"/>
        <v>82699</v>
      </c>
      <c r="AA132" s="34">
        <f t="shared" si="81"/>
        <v>82699</v>
      </c>
      <c r="AB132" s="2" t="s">
        <v>921</v>
      </c>
      <c r="AC132" s="34">
        <v>82699.0</v>
      </c>
      <c r="AD132" s="2" t="s">
        <v>63</v>
      </c>
      <c r="AE132" s="2" t="s">
        <v>64</v>
      </c>
      <c r="AF132" s="2" t="s">
        <v>922</v>
      </c>
      <c r="AG132" s="2" t="s">
        <v>923</v>
      </c>
      <c r="AH132" s="36">
        <v>0.99</v>
      </c>
      <c r="AI132" s="37">
        <v>3.0E-42</v>
      </c>
      <c r="AJ132" s="2" t="str">
        <f t="shared" si="82"/>
        <v>[NKF,NCBI,SEA_STARBOW_131,AXH66627.1,99%,3E-42]</v>
      </c>
      <c r="AK132" s="2" t="s">
        <v>281</v>
      </c>
      <c r="AL132" s="2" t="s">
        <v>139</v>
      </c>
      <c r="AM132" s="2"/>
      <c r="AN132" s="43" t="s">
        <v>924</v>
      </c>
      <c r="AO132" s="41">
        <v>0.803</v>
      </c>
      <c r="AP132" s="41">
        <v>0.9301</v>
      </c>
      <c r="AQ132" s="2" t="str">
        <f t="shared" si="83"/>
        <v>[membrane protein,PDB,,5UVR_A,80.3%,93.01%]</v>
      </c>
      <c r="AR132" s="2" t="s">
        <v>63</v>
      </c>
      <c r="AS132" s="2" t="s">
        <v>76</v>
      </c>
      <c r="AT132" s="34">
        <v>0.0</v>
      </c>
      <c r="AU132" s="2" t="s">
        <v>63</v>
      </c>
    </row>
    <row r="133">
      <c r="A133" s="55">
        <v>131.0</v>
      </c>
      <c r="B133" s="56" t="s">
        <v>236</v>
      </c>
      <c r="C133" s="34">
        <v>82908.0</v>
      </c>
      <c r="D133" s="34">
        <v>83279.0</v>
      </c>
      <c r="E133" s="2" t="s">
        <v>69</v>
      </c>
      <c r="F133" s="2" t="s">
        <v>925</v>
      </c>
      <c r="G133" s="34">
        <v>82908.0</v>
      </c>
      <c r="H133" s="2" t="s">
        <v>79</v>
      </c>
      <c r="I133" s="34">
        <f t="shared" si="75"/>
        <v>372</v>
      </c>
      <c r="J133" s="34">
        <v>82908.0</v>
      </c>
      <c r="K133" s="2" t="s">
        <v>79</v>
      </c>
      <c r="L133" s="34">
        <f t="shared" si="76"/>
        <v>372</v>
      </c>
      <c r="M133" s="2" t="s">
        <v>59</v>
      </c>
      <c r="N133" s="34">
        <v>141.0</v>
      </c>
      <c r="O133" s="34">
        <v>82908.0</v>
      </c>
      <c r="P133" s="34">
        <v>6.0</v>
      </c>
      <c r="Q133" s="2" t="s">
        <v>58</v>
      </c>
      <c r="R133" s="34">
        <f t="shared" si="77"/>
        <v>372</v>
      </c>
      <c r="S133" s="35">
        <v>1.0</v>
      </c>
      <c r="T133" s="34">
        <v>83025.0</v>
      </c>
      <c r="U133" s="34" t="s">
        <v>58</v>
      </c>
      <c r="V133" s="34">
        <f t="shared" si="78"/>
        <v>255</v>
      </c>
      <c r="W133" s="34" t="s">
        <v>926</v>
      </c>
      <c r="X133" s="34" t="s">
        <v>927</v>
      </c>
      <c r="Y133" s="34">
        <f t="shared" si="79"/>
        <v>82908</v>
      </c>
      <c r="Z133" s="34">
        <f t="shared" si="80"/>
        <v>82908</v>
      </c>
      <c r="AA133" s="34">
        <f t="shared" si="81"/>
        <v>82908</v>
      </c>
      <c r="AB133" s="2" t="s">
        <v>928</v>
      </c>
      <c r="AC133" s="34">
        <v>82908.0</v>
      </c>
      <c r="AD133" s="2" t="s">
        <v>63</v>
      </c>
      <c r="AE133" s="2" t="s">
        <v>131</v>
      </c>
      <c r="AF133" s="39" t="s">
        <v>929</v>
      </c>
      <c r="AG133" s="2"/>
      <c r="AH133" s="36">
        <v>1.0</v>
      </c>
      <c r="AI133" s="37">
        <v>0.0</v>
      </c>
      <c r="AJ133" s="2" t="str">
        <f t="shared" si="82"/>
        <v>[NKF,DNAMaster,SEA_BIRCHLYN_133,,100%,0]</v>
      </c>
      <c r="AK133" s="2" t="s">
        <v>63</v>
      </c>
      <c r="AL133" s="2" t="s">
        <v>408</v>
      </c>
      <c r="AM133" s="2" t="s">
        <v>930</v>
      </c>
      <c r="AN133" s="2" t="s">
        <v>931</v>
      </c>
      <c r="AO133" s="41">
        <v>0.823</v>
      </c>
      <c r="AP133" s="41">
        <v>0.9996</v>
      </c>
      <c r="AQ133" s="2" t="str">
        <f t="shared" si="83"/>
        <v>[NKF,UniProt,Mosquito iridescent virus,Q197A2,82.3%,99.96%]</v>
      </c>
      <c r="AR133" s="2" t="s">
        <v>63</v>
      </c>
      <c r="AS133" s="2" t="s">
        <v>76</v>
      </c>
      <c r="AT133" s="34">
        <v>0.0</v>
      </c>
      <c r="AU133" s="2" t="s">
        <v>63</v>
      </c>
    </row>
    <row r="134">
      <c r="A134" s="55">
        <v>132.0</v>
      </c>
      <c r="B134" s="56" t="s">
        <v>236</v>
      </c>
      <c r="C134" s="34">
        <v>83254.0</v>
      </c>
      <c r="D134" s="34">
        <v>83571.0</v>
      </c>
      <c r="E134" s="2" t="s">
        <v>56</v>
      </c>
      <c r="F134" s="2" t="s">
        <v>932</v>
      </c>
      <c r="G134" s="34">
        <v>83254.0</v>
      </c>
      <c r="H134" s="2" t="s">
        <v>58</v>
      </c>
      <c r="I134" s="34">
        <f t="shared" si="75"/>
        <v>318</v>
      </c>
      <c r="J134" s="34">
        <v>83362.0</v>
      </c>
      <c r="K134" s="2" t="s">
        <v>58</v>
      </c>
      <c r="L134" s="34">
        <f t="shared" si="76"/>
        <v>210</v>
      </c>
      <c r="M134" s="2" t="s">
        <v>127</v>
      </c>
      <c r="N134" s="34">
        <v>142.0</v>
      </c>
      <c r="O134" s="34">
        <v>83254.0</v>
      </c>
      <c r="P134" s="34">
        <v>2.0</v>
      </c>
      <c r="Q134" s="2" t="s">
        <v>58</v>
      </c>
      <c r="R134" s="34">
        <f t="shared" si="77"/>
        <v>318</v>
      </c>
      <c r="S134" s="35">
        <v>1.0</v>
      </c>
      <c r="T134" s="34">
        <v>83254.0</v>
      </c>
      <c r="U134" s="34" t="s">
        <v>58</v>
      </c>
      <c r="V134" s="34">
        <f t="shared" si="78"/>
        <v>318</v>
      </c>
      <c r="W134" s="34" t="s">
        <v>933</v>
      </c>
      <c r="X134" s="34" t="s">
        <v>934</v>
      </c>
      <c r="Y134" s="34">
        <f t="shared" si="79"/>
        <v>83254</v>
      </c>
      <c r="Z134" s="34">
        <f t="shared" si="80"/>
        <v>83362</v>
      </c>
      <c r="AA134" s="34">
        <f t="shared" si="81"/>
        <v>83254</v>
      </c>
      <c r="AB134" s="2" t="s">
        <v>935</v>
      </c>
      <c r="AC134" s="34">
        <v>83254.0</v>
      </c>
      <c r="AD134" s="2" t="s">
        <v>63</v>
      </c>
      <c r="AE134" s="2" t="s">
        <v>131</v>
      </c>
      <c r="AF134" s="2" t="s">
        <v>936</v>
      </c>
      <c r="AG134" s="2"/>
      <c r="AH134" s="36">
        <v>1.0</v>
      </c>
      <c r="AI134" s="37">
        <v>0.0</v>
      </c>
      <c r="AJ134" s="2" t="str">
        <f t="shared" si="82"/>
        <v>[NKF,DNAMaster,Karimac_157,,100%,0]</v>
      </c>
      <c r="AK134" s="91" t="s">
        <v>937</v>
      </c>
      <c r="AL134" s="2" t="s">
        <v>408</v>
      </c>
      <c r="AM134" s="92" t="s">
        <v>485</v>
      </c>
      <c r="AN134" s="2" t="s">
        <v>938</v>
      </c>
      <c r="AO134" s="41">
        <v>0.819</v>
      </c>
      <c r="AP134" s="41">
        <v>0.9902</v>
      </c>
      <c r="AQ134" s="2" t="str">
        <f t="shared" si="83"/>
        <v>[Putative HNH homing endonuclease yosQ,UniProt,Bacillus phage SPbeta,O64175,81.9%,99.02%]</v>
      </c>
      <c r="AR134" s="2" t="s">
        <v>63</v>
      </c>
      <c r="AS134" s="2" t="s">
        <v>76</v>
      </c>
      <c r="AT134" s="34">
        <v>0.0</v>
      </c>
      <c r="AU134" s="2" t="s">
        <v>289</v>
      </c>
    </row>
    <row r="135">
      <c r="A135" s="55">
        <v>133.0</v>
      </c>
      <c r="B135" s="56" t="s">
        <v>236</v>
      </c>
      <c r="C135" s="34">
        <v>83573.0</v>
      </c>
      <c r="D135" s="34">
        <v>83794.0</v>
      </c>
      <c r="E135" s="2" t="s">
        <v>56</v>
      </c>
      <c r="F135" s="2" t="s">
        <v>939</v>
      </c>
      <c r="G135" s="34">
        <v>83573.0</v>
      </c>
      <c r="H135" s="2" t="s">
        <v>58</v>
      </c>
      <c r="I135" s="34">
        <f t="shared" si="75"/>
        <v>222</v>
      </c>
      <c r="J135" s="34">
        <v>83573.0</v>
      </c>
      <c r="K135" s="2" t="s">
        <v>58</v>
      </c>
      <c r="L135" s="34">
        <f t="shared" si="76"/>
        <v>222</v>
      </c>
      <c r="M135" s="2" t="s">
        <v>59</v>
      </c>
      <c r="N135" s="34">
        <v>143.0</v>
      </c>
      <c r="O135" s="34">
        <v>83573.0</v>
      </c>
      <c r="P135" s="34">
        <v>2.0</v>
      </c>
      <c r="Q135" s="2" t="s">
        <v>58</v>
      </c>
      <c r="R135" s="34">
        <f t="shared" si="77"/>
        <v>222</v>
      </c>
      <c r="S135" s="35">
        <v>1.0</v>
      </c>
      <c r="T135" s="34">
        <v>83555.0</v>
      </c>
      <c r="U135" s="34" t="s">
        <v>58</v>
      </c>
      <c r="V135" s="34">
        <f t="shared" si="78"/>
        <v>240</v>
      </c>
      <c r="W135" s="34" t="s">
        <v>940</v>
      </c>
      <c r="X135" s="34" t="s">
        <v>941</v>
      </c>
      <c r="Y135" s="34">
        <f t="shared" si="79"/>
        <v>83573</v>
      </c>
      <c r="Z135" s="34">
        <f t="shared" si="80"/>
        <v>83573</v>
      </c>
      <c r="AA135" s="34">
        <f t="shared" si="81"/>
        <v>83573</v>
      </c>
      <c r="AB135" s="2" t="s">
        <v>942</v>
      </c>
      <c r="AC135" s="34">
        <v>83573.0</v>
      </c>
      <c r="AD135" s="2" t="s">
        <v>63</v>
      </c>
      <c r="AE135" s="2" t="s">
        <v>64</v>
      </c>
      <c r="AF135" s="2" t="s">
        <v>943</v>
      </c>
      <c r="AG135" s="2" t="s">
        <v>944</v>
      </c>
      <c r="AH135" s="36">
        <v>1.0</v>
      </c>
      <c r="AI135" s="37">
        <v>1.0E-45</v>
      </c>
      <c r="AJ135" s="2" t="str">
        <f t="shared" si="82"/>
        <v>[NKF,NCBI,Karimac_156,YP_009840296.1,100%,1E-45]</v>
      </c>
      <c r="AK135" s="93" t="s">
        <v>945</v>
      </c>
      <c r="AL135" s="2" t="s">
        <v>374</v>
      </c>
      <c r="AM135" s="77" t="s">
        <v>946</v>
      </c>
      <c r="AN135" s="2" t="s">
        <v>947</v>
      </c>
      <c r="AO135" s="41">
        <v>0.5753</v>
      </c>
      <c r="AP135" s="41">
        <v>0.9586</v>
      </c>
      <c r="AQ135" s="2" t="str">
        <f t="shared" si="83"/>
        <v>[ATP-dependent RecD-like DNA helicase SH3 domain,PFAM,SH3_13,PF18335,57.53%,95.86%]</v>
      </c>
      <c r="AR135" s="2" t="s">
        <v>63</v>
      </c>
      <c r="AS135" s="2" t="s">
        <v>76</v>
      </c>
      <c r="AT135" s="34">
        <v>0.0</v>
      </c>
      <c r="AU135" s="2" t="s">
        <v>63</v>
      </c>
    </row>
    <row r="136">
      <c r="A136" s="55">
        <v>134.0</v>
      </c>
      <c r="B136" s="56" t="s">
        <v>236</v>
      </c>
      <c r="C136" s="34">
        <v>83794.0</v>
      </c>
      <c r="D136" s="34">
        <v>84186.0</v>
      </c>
      <c r="E136" s="2" t="s">
        <v>56</v>
      </c>
      <c r="F136" s="2" t="s">
        <v>948</v>
      </c>
      <c r="G136" s="34">
        <v>83794.0</v>
      </c>
      <c r="H136" s="2" t="s">
        <v>58</v>
      </c>
      <c r="I136" s="34">
        <f t="shared" si="75"/>
        <v>393</v>
      </c>
      <c r="J136" s="34">
        <v>83794.0</v>
      </c>
      <c r="K136" s="2" t="s">
        <v>58</v>
      </c>
      <c r="L136" s="34">
        <f t="shared" si="76"/>
        <v>393</v>
      </c>
      <c r="M136" s="2" t="s">
        <v>59</v>
      </c>
      <c r="N136" s="34">
        <v>144.0</v>
      </c>
      <c r="O136" s="34">
        <v>83794.0</v>
      </c>
      <c r="P136" s="34">
        <v>8.0</v>
      </c>
      <c r="Q136" s="2" t="s">
        <v>58</v>
      </c>
      <c r="R136" s="34">
        <f t="shared" si="77"/>
        <v>393</v>
      </c>
      <c r="S136" s="35">
        <v>0.529</v>
      </c>
      <c r="T136" s="34">
        <v>83794.0</v>
      </c>
      <c r="U136" s="34" t="s">
        <v>58</v>
      </c>
      <c r="V136" s="34">
        <f t="shared" si="78"/>
        <v>393</v>
      </c>
      <c r="W136" s="34" t="s">
        <v>949</v>
      </c>
      <c r="X136" s="34" t="s">
        <v>950</v>
      </c>
      <c r="Y136" s="34">
        <f t="shared" si="79"/>
        <v>83794</v>
      </c>
      <c r="Z136" s="34">
        <f t="shared" si="80"/>
        <v>83794</v>
      </c>
      <c r="AA136" s="34">
        <f t="shared" si="81"/>
        <v>83794</v>
      </c>
      <c r="AB136" s="2" t="s">
        <v>951</v>
      </c>
      <c r="AC136" s="34">
        <v>83794.0</v>
      </c>
      <c r="AD136" s="2" t="s">
        <v>63</v>
      </c>
      <c r="AE136" s="2" t="s">
        <v>131</v>
      </c>
      <c r="AF136" s="73" t="s">
        <v>952</v>
      </c>
      <c r="AG136" s="2"/>
      <c r="AH136" s="36">
        <v>1.0</v>
      </c>
      <c r="AI136" s="37">
        <v>0.0</v>
      </c>
      <c r="AJ136" s="2" t="str">
        <f t="shared" si="82"/>
        <v>[NKF,DNAMaster,Wollford_152,,100%,0]</v>
      </c>
      <c r="AK136" s="2" t="s">
        <v>104</v>
      </c>
      <c r="AL136" s="2"/>
      <c r="AM136" s="2"/>
      <c r="AN136" s="2"/>
      <c r="AO136" s="38"/>
      <c r="AP136" s="38"/>
      <c r="AQ136" s="2" t="str">
        <f t="shared" si="83"/>
        <v>[NKF. no hit above 90%,,,,0%,0%]</v>
      </c>
      <c r="AR136" s="2" t="s">
        <v>63</v>
      </c>
      <c r="AS136" s="2" t="s">
        <v>68</v>
      </c>
      <c r="AT136" s="34">
        <v>0.0</v>
      </c>
      <c r="AU136" s="2" t="s">
        <v>63</v>
      </c>
    </row>
    <row r="137">
      <c r="A137" s="55">
        <v>135.0</v>
      </c>
      <c r="B137" s="56" t="s">
        <v>236</v>
      </c>
      <c r="C137" s="34">
        <v>84183.0</v>
      </c>
      <c r="D137" s="34">
        <v>84722.0</v>
      </c>
      <c r="E137" s="2" t="s">
        <v>56</v>
      </c>
      <c r="F137" s="2" t="s">
        <v>953</v>
      </c>
      <c r="G137" s="34">
        <v>84183.0</v>
      </c>
      <c r="H137" s="2" t="s">
        <v>79</v>
      </c>
      <c r="I137" s="34">
        <f t="shared" si="75"/>
        <v>540</v>
      </c>
      <c r="J137" s="34">
        <v>84183.0</v>
      </c>
      <c r="K137" s="2" t="s">
        <v>79</v>
      </c>
      <c r="L137" s="34">
        <f t="shared" si="76"/>
        <v>540</v>
      </c>
      <c r="M137" s="2" t="s">
        <v>59</v>
      </c>
      <c r="N137" s="34">
        <v>145.0</v>
      </c>
      <c r="O137" s="34">
        <v>84183.0</v>
      </c>
      <c r="P137" s="34">
        <v>19.0</v>
      </c>
      <c r="Q137" s="2" t="s">
        <v>79</v>
      </c>
      <c r="R137" s="34">
        <f t="shared" si="77"/>
        <v>540</v>
      </c>
      <c r="S137" s="35">
        <v>0.261</v>
      </c>
      <c r="T137" s="34">
        <v>84183.0</v>
      </c>
      <c r="U137" s="34" t="s">
        <v>79</v>
      </c>
      <c r="V137" s="34">
        <f t="shared" si="78"/>
        <v>540</v>
      </c>
      <c r="W137" s="34" t="s">
        <v>954</v>
      </c>
      <c r="X137" s="34" t="s">
        <v>955</v>
      </c>
      <c r="Y137" s="34">
        <f t="shared" si="79"/>
        <v>84183</v>
      </c>
      <c r="Z137" s="34">
        <f t="shared" si="80"/>
        <v>84183</v>
      </c>
      <c r="AA137" s="34">
        <f t="shared" si="81"/>
        <v>84183</v>
      </c>
      <c r="AB137" s="2" t="s">
        <v>956</v>
      </c>
      <c r="AC137" s="34">
        <v>84183.0</v>
      </c>
      <c r="AD137" s="2" t="s">
        <v>63</v>
      </c>
      <c r="AE137" s="2" t="s">
        <v>131</v>
      </c>
      <c r="AF137" s="2" t="s">
        <v>957</v>
      </c>
      <c r="AG137" s="2"/>
      <c r="AH137" s="36">
        <v>1.0</v>
      </c>
      <c r="AI137" s="37">
        <v>0.0</v>
      </c>
      <c r="AJ137" s="2" t="str">
        <f t="shared" si="82"/>
        <v>[NKF,DNAMaster,Karimac_154,,100%,0]</v>
      </c>
      <c r="AK137" s="2" t="s">
        <v>104</v>
      </c>
      <c r="AL137" s="2"/>
      <c r="AM137" s="2"/>
      <c r="AN137" s="2"/>
      <c r="AO137" s="38"/>
      <c r="AP137" s="38"/>
      <c r="AQ137" s="2" t="str">
        <f t="shared" si="83"/>
        <v>[NKF. no hit above 90%,,,,0%,0%]</v>
      </c>
      <c r="AR137" s="2" t="s">
        <v>63</v>
      </c>
      <c r="AS137" s="2" t="s">
        <v>68</v>
      </c>
      <c r="AT137" s="34">
        <v>0.0</v>
      </c>
      <c r="AU137" s="2" t="s">
        <v>63</v>
      </c>
    </row>
    <row r="138">
      <c r="A138" s="55">
        <v>136.0</v>
      </c>
      <c r="B138" s="56" t="s">
        <v>236</v>
      </c>
      <c r="C138" s="34">
        <v>84731.0</v>
      </c>
      <c r="D138" s="34">
        <v>84916.0</v>
      </c>
      <c r="E138" s="2" t="s">
        <v>69</v>
      </c>
      <c r="F138" s="2" t="s">
        <v>958</v>
      </c>
      <c r="G138" s="34">
        <v>84731.0</v>
      </c>
      <c r="H138" s="2" t="s">
        <v>58</v>
      </c>
      <c r="I138" s="34">
        <f t="shared" si="75"/>
        <v>186</v>
      </c>
      <c r="J138" s="34">
        <v>84731.0</v>
      </c>
      <c r="K138" s="2" t="s">
        <v>58</v>
      </c>
      <c r="L138" s="34">
        <f t="shared" si="76"/>
        <v>186</v>
      </c>
      <c r="M138" s="2" t="s">
        <v>59</v>
      </c>
      <c r="N138" s="34">
        <v>146.0</v>
      </c>
      <c r="O138" s="34">
        <v>84731.0</v>
      </c>
      <c r="P138" s="34">
        <v>3.0</v>
      </c>
      <c r="Q138" s="2" t="s">
        <v>58</v>
      </c>
      <c r="R138" s="34">
        <f t="shared" si="77"/>
        <v>186</v>
      </c>
      <c r="S138" s="35">
        <v>1.0</v>
      </c>
      <c r="T138" s="34">
        <v>84731.0</v>
      </c>
      <c r="U138" s="34" t="s">
        <v>58</v>
      </c>
      <c r="V138" s="34">
        <f t="shared" si="78"/>
        <v>186</v>
      </c>
      <c r="W138" s="34" t="s">
        <v>959</v>
      </c>
      <c r="X138" s="34" t="s">
        <v>960</v>
      </c>
      <c r="Y138" s="34">
        <f t="shared" si="79"/>
        <v>84731</v>
      </c>
      <c r="Z138" s="34">
        <f t="shared" si="80"/>
        <v>84731</v>
      </c>
      <c r="AA138" s="34">
        <f t="shared" si="81"/>
        <v>84731</v>
      </c>
      <c r="AB138" s="2" t="s">
        <v>961</v>
      </c>
      <c r="AC138" s="34">
        <v>84731.0</v>
      </c>
      <c r="AD138" s="2" t="s">
        <v>63</v>
      </c>
      <c r="AE138" s="2" t="s">
        <v>131</v>
      </c>
      <c r="AF138" s="73" t="s">
        <v>962</v>
      </c>
      <c r="AG138" s="2"/>
      <c r="AH138" s="36">
        <v>1.0</v>
      </c>
      <c r="AI138" s="37">
        <v>2.8E-35</v>
      </c>
      <c r="AJ138" s="2" t="str">
        <f t="shared" si="82"/>
        <v>[NKF,DNAMaster,Karimac_153,,100%,2.8E-35]</v>
      </c>
      <c r="AK138" s="2" t="s">
        <v>963</v>
      </c>
      <c r="AL138" s="2" t="s">
        <v>139</v>
      </c>
      <c r="AM138" s="2" t="s">
        <v>964</v>
      </c>
      <c r="AN138" s="43" t="s">
        <v>965</v>
      </c>
      <c r="AO138" s="41">
        <v>0.177</v>
      </c>
      <c r="AP138" s="41">
        <v>0.9055</v>
      </c>
      <c r="AQ138" s="2" t="str">
        <f t="shared" si="83"/>
        <v>[conjugative transposon lipoprotein ,PDB,Structure of a conjugative transposon lipoprotein,4LBA_A,17.7%,90.55%]</v>
      </c>
      <c r="AR138" s="2" t="s">
        <v>63</v>
      </c>
      <c r="AS138" s="2" t="s">
        <v>68</v>
      </c>
      <c r="AT138" s="34">
        <v>0.0</v>
      </c>
      <c r="AU138" s="2" t="s">
        <v>63</v>
      </c>
    </row>
    <row r="139">
      <c r="A139" s="55">
        <v>137.0</v>
      </c>
      <c r="B139" s="56" t="s">
        <v>236</v>
      </c>
      <c r="C139" s="34">
        <v>84971.0</v>
      </c>
      <c r="D139" s="34">
        <v>85243.0</v>
      </c>
      <c r="E139" s="2" t="s">
        <v>56</v>
      </c>
      <c r="F139" s="2" t="s">
        <v>966</v>
      </c>
      <c r="G139" s="34">
        <v>84971.0</v>
      </c>
      <c r="H139" s="2" t="s">
        <v>58</v>
      </c>
      <c r="I139" s="34">
        <f t="shared" si="75"/>
        <v>273</v>
      </c>
      <c r="J139" s="34">
        <v>84971.0</v>
      </c>
      <c r="K139" s="2" t="s">
        <v>58</v>
      </c>
      <c r="L139" s="34">
        <f t="shared" si="76"/>
        <v>273</v>
      </c>
      <c r="M139" s="2" t="s">
        <v>59</v>
      </c>
      <c r="N139" s="34">
        <v>147.0</v>
      </c>
      <c r="O139" s="34">
        <v>84971.0</v>
      </c>
      <c r="P139" s="34">
        <v>6.0</v>
      </c>
      <c r="Q139" s="2" t="s">
        <v>79</v>
      </c>
      <c r="R139" s="34">
        <f t="shared" si="77"/>
        <v>273</v>
      </c>
      <c r="S139" s="41">
        <v>0.765</v>
      </c>
      <c r="T139" s="34">
        <v>84971.0</v>
      </c>
      <c r="U139" s="34" t="s">
        <v>58</v>
      </c>
      <c r="V139" s="34">
        <f t="shared" si="78"/>
        <v>273</v>
      </c>
      <c r="W139" s="34" t="s">
        <v>967</v>
      </c>
      <c r="X139" s="34" t="s">
        <v>968</v>
      </c>
      <c r="Y139" s="34">
        <f t="shared" si="79"/>
        <v>84971</v>
      </c>
      <c r="Z139" s="34">
        <f t="shared" si="80"/>
        <v>84971</v>
      </c>
      <c r="AA139" s="34">
        <f t="shared" si="81"/>
        <v>84971</v>
      </c>
      <c r="AB139" s="2" t="s">
        <v>969</v>
      </c>
      <c r="AC139" s="34">
        <v>84971.0</v>
      </c>
      <c r="AD139" s="2" t="s">
        <v>63</v>
      </c>
      <c r="AE139" s="2" t="s">
        <v>131</v>
      </c>
      <c r="AF139" s="73" t="s">
        <v>970</v>
      </c>
      <c r="AG139" s="2"/>
      <c r="AH139" s="36">
        <v>1.0</v>
      </c>
      <c r="AI139" s="37">
        <v>0.0</v>
      </c>
      <c r="AJ139" s="2" t="str">
        <f t="shared" si="82"/>
        <v>[NKF,DNAMaster,Karimac_152,,100%,0]</v>
      </c>
      <c r="AK139" s="2" t="s">
        <v>104</v>
      </c>
      <c r="AL139" s="2"/>
      <c r="AM139" s="2"/>
      <c r="AN139" s="2"/>
      <c r="AO139" s="38"/>
      <c r="AP139" s="38"/>
      <c r="AQ139" s="2" t="str">
        <f t="shared" si="83"/>
        <v>[NKF. no hit above 90%,,,,0%,0%]</v>
      </c>
      <c r="AR139" s="2" t="s">
        <v>63</v>
      </c>
      <c r="AS139" s="2" t="s">
        <v>68</v>
      </c>
      <c r="AT139" s="34">
        <v>0.0</v>
      </c>
      <c r="AU139" s="2" t="s">
        <v>63</v>
      </c>
    </row>
    <row r="140">
      <c r="A140" s="62">
        <v>138.0</v>
      </c>
      <c r="B140" s="63" t="s">
        <v>306</v>
      </c>
      <c r="C140" s="34">
        <v>85318.0</v>
      </c>
      <c r="D140" s="34">
        <v>85394.0</v>
      </c>
      <c r="E140" s="39" t="s">
        <v>307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64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65"/>
      <c r="AI140" s="66"/>
      <c r="AJ140" s="2"/>
      <c r="AK140" s="2"/>
      <c r="AL140" s="2"/>
      <c r="AM140" s="2"/>
      <c r="AN140" s="2"/>
      <c r="AO140" s="38"/>
      <c r="AP140" s="38"/>
      <c r="AQ140" s="2"/>
      <c r="AR140" s="2"/>
      <c r="AS140" s="2"/>
      <c r="AT140" s="2"/>
      <c r="AU140" s="2"/>
    </row>
    <row r="141">
      <c r="A141" s="55">
        <v>139.0</v>
      </c>
      <c r="B141" s="56" t="s">
        <v>236</v>
      </c>
      <c r="C141" s="34">
        <v>85488.0</v>
      </c>
      <c r="D141" s="34">
        <v>85643.0</v>
      </c>
      <c r="E141" s="2" t="s">
        <v>56</v>
      </c>
      <c r="F141" s="2" t="s">
        <v>971</v>
      </c>
      <c r="G141" s="34">
        <v>85488.0</v>
      </c>
      <c r="H141" s="2" t="s">
        <v>58</v>
      </c>
      <c r="I141" s="34">
        <f>IF(ISBLANK(G141),"N/A", IF(G141&gt;$D141, ABS(G141-$D141+1),ABS(G141-$D141-1)))</f>
        <v>156</v>
      </c>
      <c r="J141" s="2"/>
      <c r="K141" s="2"/>
      <c r="L141" s="2" t="str">
        <f>IF(ISBLANK(J141),"N/A", IF(J141&gt;$D141, ABS(J141-$D141+1),ABS(J141-$D141-1)))</f>
        <v>N/A</v>
      </c>
      <c r="M141" s="2" t="s">
        <v>167</v>
      </c>
      <c r="N141" s="34">
        <v>149.0</v>
      </c>
      <c r="O141" s="34">
        <v>85488.0</v>
      </c>
      <c r="P141" s="34">
        <v>14.0</v>
      </c>
      <c r="Q141" s="2" t="s">
        <v>79</v>
      </c>
      <c r="R141" s="34">
        <f>IF(ISBLANK(O141),"N/A", IF(O141&gt;$D141, ABS(O141-$D141+1),ABS(O141-$D141-1)))</f>
        <v>156</v>
      </c>
      <c r="S141" s="35">
        <v>0.531</v>
      </c>
      <c r="T141" s="34">
        <v>85557.0</v>
      </c>
      <c r="U141" s="34" t="s">
        <v>79</v>
      </c>
      <c r="V141" s="34">
        <f>IF(ISBLANK(T141),"N/A", IF(T141&gt;$D141, ABS(T141-$D141+1),ABS(T141-$D141-1)))</f>
        <v>87</v>
      </c>
      <c r="W141" s="34" t="s">
        <v>972</v>
      </c>
      <c r="X141" s="34" t="s">
        <v>973</v>
      </c>
      <c r="Y141" s="34">
        <f>G141</f>
        <v>85488</v>
      </c>
      <c r="Z141" s="2" t="s">
        <v>86</v>
      </c>
      <c r="AA141" s="34">
        <f>O141</f>
        <v>85488</v>
      </c>
      <c r="AB141" s="2" t="s">
        <v>974</v>
      </c>
      <c r="AC141" s="34">
        <v>85488.0</v>
      </c>
      <c r="AD141" s="2" t="s">
        <v>63</v>
      </c>
      <c r="AE141" s="2" t="s">
        <v>131</v>
      </c>
      <c r="AF141" s="39" t="s">
        <v>975</v>
      </c>
      <c r="AG141" s="2"/>
      <c r="AH141" s="36">
        <v>1.0</v>
      </c>
      <c r="AI141" s="37">
        <v>9.8E-29</v>
      </c>
      <c r="AJ141" s="2" t="str">
        <f>CONCATENATE("[",AD141,",",AE141,",",AF141,",",AG141,",",AH141*100,"%,",AI141,"]")</f>
        <v>[NKF,DNAMaster,SEA_ICHABODCRANE_137,,100%,9.8E-29]</v>
      </c>
      <c r="AK141" s="2" t="s">
        <v>104</v>
      </c>
      <c r="AL141" s="2"/>
      <c r="AM141" s="2"/>
      <c r="AN141" s="2"/>
      <c r="AO141" s="38"/>
      <c r="AP141" s="38"/>
      <c r="AQ141" s="2" t="str">
        <f>CONCATENATE("[",AK141,",",AL141,",",AM141,",",AN141,",",AO141*100,"%,",AP141*100,"%]")</f>
        <v>[NKF. no hit above 90%,,,,0%,0%]</v>
      </c>
      <c r="AR141" s="2" t="s">
        <v>63</v>
      </c>
      <c r="AS141" s="2" t="s">
        <v>68</v>
      </c>
      <c r="AT141" s="34">
        <v>0.0</v>
      </c>
      <c r="AU141" s="2" t="s">
        <v>63</v>
      </c>
    </row>
    <row r="142">
      <c r="A142" s="62">
        <v>140.0</v>
      </c>
      <c r="B142" s="63" t="s">
        <v>306</v>
      </c>
      <c r="C142" s="34">
        <v>85648.0</v>
      </c>
      <c r="D142" s="34">
        <v>85723.0</v>
      </c>
      <c r="E142" s="39" t="s">
        <v>307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64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65"/>
      <c r="AI142" s="66"/>
      <c r="AJ142" s="2"/>
      <c r="AK142" s="2"/>
      <c r="AL142" s="2"/>
      <c r="AM142" s="2"/>
      <c r="AN142" s="2"/>
      <c r="AO142" s="38"/>
      <c r="AP142" s="38"/>
      <c r="AQ142" s="2"/>
      <c r="AR142" s="2"/>
      <c r="AS142" s="2"/>
      <c r="AT142" s="2"/>
      <c r="AU142" s="2"/>
    </row>
    <row r="143">
      <c r="A143" s="62">
        <v>141.0</v>
      </c>
      <c r="B143" s="63" t="s">
        <v>306</v>
      </c>
      <c r="C143" s="34">
        <v>85791.0</v>
      </c>
      <c r="D143" s="34">
        <v>85864.0</v>
      </c>
      <c r="E143" s="39" t="s">
        <v>307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64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65"/>
      <c r="AI143" s="66"/>
      <c r="AJ143" s="2"/>
      <c r="AK143" s="2"/>
      <c r="AL143" s="2"/>
      <c r="AM143" s="2"/>
      <c r="AN143" s="2"/>
      <c r="AO143" s="38"/>
      <c r="AP143" s="38"/>
      <c r="AQ143" s="2"/>
      <c r="AR143" s="2"/>
      <c r="AS143" s="2"/>
      <c r="AT143" s="2"/>
      <c r="AU143" s="2"/>
    </row>
    <row r="144">
      <c r="A144" s="62">
        <v>142.0</v>
      </c>
      <c r="B144" s="63" t="s">
        <v>306</v>
      </c>
      <c r="C144" s="34">
        <v>86023.0</v>
      </c>
      <c r="D144" s="34">
        <v>86097.0</v>
      </c>
      <c r="E144" s="39" t="s">
        <v>307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64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65"/>
      <c r="AI144" s="66"/>
      <c r="AJ144" s="2"/>
      <c r="AK144" s="2"/>
      <c r="AL144" s="2"/>
      <c r="AM144" s="2"/>
      <c r="AN144" s="2"/>
      <c r="AO144" s="38"/>
      <c r="AP144" s="38"/>
      <c r="AQ144" s="2"/>
      <c r="AR144" s="2"/>
      <c r="AS144" s="2"/>
      <c r="AT144" s="2"/>
      <c r="AU144" s="2"/>
    </row>
    <row r="145">
      <c r="A145" s="62">
        <v>143.0</v>
      </c>
      <c r="B145" s="63" t="s">
        <v>306</v>
      </c>
      <c r="C145" s="34">
        <v>86109.0</v>
      </c>
      <c r="D145" s="34">
        <v>86190.0</v>
      </c>
      <c r="E145" s="39" t="s">
        <v>307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64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65"/>
      <c r="AI145" s="66"/>
      <c r="AJ145" s="2"/>
      <c r="AK145" s="2"/>
      <c r="AL145" s="2"/>
      <c r="AM145" s="2"/>
      <c r="AN145" s="2"/>
      <c r="AO145" s="38"/>
      <c r="AP145" s="38"/>
      <c r="AQ145" s="2"/>
      <c r="AR145" s="2"/>
      <c r="AS145" s="2"/>
      <c r="AT145" s="2"/>
      <c r="AU145" s="2"/>
    </row>
    <row r="146">
      <c r="A146" s="62">
        <v>144.0</v>
      </c>
      <c r="B146" s="63" t="s">
        <v>306</v>
      </c>
      <c r="C146" s="34">
        <v>86504.0</v>
      </c>
      <c r="D146" s="34">
        <v>86576.0</v>
      </c>
      <c r="E146" s="39" t="s">
        <v>307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64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65"/>
      <c r="AI146" s="66"/>
      <c r="AJ146" s="2"/>
      <c r="AK146" s="2"/>
      <c r="AL146" s="2"/>
      <c r="AM146" s="2"/>
      <c r="AN146" s="2"/>
      <c r="AO146" s="38"/>
      <c r="AP146" s="38"/>
      <c r="AQ146" s="2"/>
      <c r="AR146" s="2"/>
      <c r="AS146" s="2"/>
      <c r="AT146" s="2"/>
      <c r="AU146" s="2"/>
    </row>
    <row r="147">
      <c r="A147" s="62">
        <v>145.0</v>
      </c>
      <c r="B147" s="63" t="s">
        <v>306</v>
      </c>
      <c r="C147" s="34">
        <v>86661.0</v>
      </c>
      <c r="D147" s="34">
        <v>86732.0</v>
      </c>
      <c r="E147" s="39" t="s">
        <v>307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64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65"/>
      <c r="AI147" s="66"/>
      <c r="AJ147" s="2"/>
      <c r="AK147" s="2"/>
      <c r="AL147" s="2"/>
      <c r="AM147" s="2"/>
      <c r="AN147" s="2"/>
      <c r="AO147" s="38"/>
      <c r="AP147" s="38"/>
      <c r="AQ147" s="2"/>
      <c r="AR147" s="2"/>
      <c r="AS147" s="2"/>
      <c r="AT147" s="2"/>
      <c r="AU147" s="2"/>
    </row>
    <row r="148">
      <c r="A148" s="62">
        <v>146.0</v>
      </c>
      <c r="B148" s="63" t="s">
        <v>306</v>
      </c>
      <c r="C148" s="34">
        <v>86737.0</v>
      </c>
      <c r="D148" s="34">
        <v>86810.0</v>
      </c>
      <c r="E148" s="39" t="s">
        <v>307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64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65"/>
      <c r="AI148" s="66"/>
      <c r="AJ148" s="2"/>
      <c r="AK148" s="2"/>
      <c r="AL148" s="2"/>
      <c r="AM148" s="2"/>
      <c r="AN148" s="2"/>
      <c r="AO148" s="38"/>
      <c r="AP148" s="38"/>
      <c r="AQ148" s="2"/>
      <c r="AR148" s="2"/>
      <c r="AS148" s="2"/>
      <c r="AT148" s="2"/>
      <c r="AU148" s="2"/>
    </row>
    <row r="149">
      <c r="A149" s="55">
        <v>147.0</v>
      </c>
      <c r="B149" s="56" t="s">
        <v>236</v>
      </c>
      <c r="C149" s="34">
        <v>86830.0</v>
      </c>
      <c r="D149" s="34">
        <v>87015.0</v>
      </c>
      <c r="E149" s="2" t="s">
        <v>56</v>
      </c>
      <c r="F149" s="2" t="s">
        <v>976</v>
      </c>
      <c r="G149" s="34">
        <v>86830.0</v>
      </c>
      <c r="H149" s="2" t="s">
        <v>58</v>
      </c>
      <c r="I149" s="34">
        <f t="shared" ref="I149:I151" si="84">IF(ISBLANK(G149),"N/A", IF(G149&gt;$D149, ABS(G149-$D149+1),ABS(G149-$D149-1)))</f>
        <v>186</v>
      </c>
      <c r="J149" s="34">
        <v>86830.0</v>
      </c>
      <c r="K149" s="2" t="s">
        <v>58</v>
      </c>
      <c r="L149" s="34">
        <v>186.0</v>
      </c>
      <c r="M149" s="2" t="s">
        <v>59</v>
      </c>
      <c r="N149" s="34">
        <v>157.0</v>
      </c>
      <c r="O149" s="34">
        <v>86830.0</v>
      </c>
      <c r="P149" s="34">
        <v>5.0</v>
      </c>
      <c r="Q149" s="2" t="s">
        <v>58</v>
      </c>
      <c r="R149" s="34">
        <f t="shared" ref="R149:R151" si="85">IF(ISBLANK(O149),"N/A", IF(O149&gt;$D149, ABS(O149-$D149+1),ABS(O149-$D149-1)))</f>
        <v>186</v>
      </c>
      <c r="S149" s="35">
        <v>0.448</v>
      </c>
      <c r="T149" s="34">
        <v>87004.0</v>
      </c>
      <c r="U149" s="34" t="s">
        <v>58</v>
      </c>
      <c r="V149" s="34">
        <f t="shared" ref="V149:V151" si="86">IF(ISBLANK(T149),"N/A", IF(T149&gt;$D149, ABS(T149-$D149+1),ABS(T149-$D149-1)))</f>
        <v>12</v>
      </c>
      <c r="W149" s="34" t="s">
        <v>438</v>
      </c>
      <c r="X149" s="34" t="s">
        <v>977</v>
      </c>
      <c r="Y149" s="34">
        <f t="shared" ref="Y149:Y151" si="87">G149</f>
        <v>86830</v>
      </c>
      <c r="Z149" s="34">
        <f t="shared" ref="Z149:Z151" si="88">J149</f>
        <v>86830</v>
      </c>
      <c r="AA149" s="34">
        <f t="shared" ref="AA149:AA151" si="89">O149</f>
        <v>86830</v>
      </c>
      <c r="AB149" s="2" t="s">
        <v>978</v>
      </c>
      <c r="AC149" s="34">
        <v>86830.0</v>
      </c>
      <c r="AD149" s="2" t="s">
        <v>63</v>
      </c>
      <c r="AE149" s="2" t="s">
        <v>131</v>
      </c>
      <c r="AF149" s="39" t="s">
        <v>979</v>
      </c>
      <c r="AG149" s="2"/>
      <c r="AH149" s="36">
        <v>1.0</v>
      </c>
      <c r="AI149" s="37">
        <v>1.7E-36</v>
      </c>
      <c r="AJ149" s="2" t="str">
        <f t="shared" ref="AJ149:AJ151" si="90">CONCATENATE("[",AD149,",",AE149,",",AF149,",",AG149,",",AH149*100,"%,",AI149,"]")</f>
        <v>[NKF,DNAMaster,SEA_ICHABODCRANE_145,,100%,1.7E-36]</v>
      </c>
      <c r="AK149" s="2" t="s">
        <v>104</v>
      </c>
      <c r="AL149" s="2"/>
      <c r="AM149" s="2"/>
      <c r="AN149" s="2"/>
      <c r="AO149" s="38"/>
      <c r="AP149" s="38"/>
      <c r="AQ149" s="2" t="str">
        <f t="shared" ref="AQ149:AQ151" si="91">CONCATENATE("[",AK149,",",AL149,",",AM149,",",AN149,",",AO149*100,"%,",AP149*100,"%]")</f>
        <v>[NKF. no hit above 90%,,,,0%,0%]</v>
      </c>
      <c r="AR149" s="2" t="s">
        <v>63</v>
      </c>
      <c r="AS149" s="2" t="s">
        <v>68</v>
      </c>
      <c r="AT149" s="34">
        <v>0.0</v>
      </c>
      <c r="AU149" s="2" t="s">
        <v>63</v>
      </c>
    </row>
    <row r="150">
      <c r="A150" s="55">
        <v>148.0</v>
      </c>
      <c r="B150" s="56" t="s">
        <v>236</v>
      </c>
      <c r="C150" s="34">
        <v>87012.0</v>
      </c>
      <c r="D150" s="34">
        <v>87164.0</v>
      </c>
      <c r="E150" s="2" t="s">
        <v>56</v>
      </c>
      <c r="F150" s="2" t="s">
        <v>980</v>
      </c>
      <c r="G150" s="34">
        <v>87012.0</v>
      </c>
      <c r="H150" s="2" t="s">
        <v>58</v>
      </c>
      <c r="I150" s="34">
        <f t="shared" si="84"/>
        <v>153</v>
      </c>
      <c r="J150" s="34">
        <v>87012.0</v>
      </c>
      <c r="K150" s="2" t="s">
        <v>58</v>
      </c>
      <c r="L150" s="34">
        <f t="shared" ref="L150:L151" si="92">IF(ISBLANK(J150),"N/A", IF(J150&gt;$D150, ABS(J150-$D150+1),ABS(J150-$D150-1)))</f>
        <v>153</v>
      </c>
      <c r="M150" s="2" t="s">
        <v>59</v>
      </c>
      <c r="N150" s="34">
        <v>158.0</v>
      </c>
      <c r="O150" s="34">
        <v>87012.0</v>
      </c>
      <c r="P150" s="34">
        <v>3.0</v>
      </c>
      <c r="Q150" s="2" t="s">
        <v>58</v>
      </c>
      <c r="R150" s="34">
        <f t="shared" si="85"/>
        <v>153</v>
      </c>
      <c r="S150" s="35">
        <v>1.0</v>
      </c>
      <c r="T150" s="34">
        <v>87012.0</v>
      </c>
      <c r="U150" s="34" t="s">
        <v>58</v>
      </c>
      <c r="V150" s="34">
        <f t="shared" si="86"/>
        <v>153</v>
      </c>
      <c r="W150" s="34" t="s">
        <v>981</v>
      </c>
      <c r="X150" s="34" t="s">
        <v>982</v>
      </c>
      <c r="Y150" s="34">
        <f t="shared" si="87"/>
        <v>87012</v>
      </c>
      <c r="Z150" s="34">
        <f t="shared" si="88"/>
        <v>87012</v>
      </c>
      <c r="AA150" s="34">
        <f t="shared" si="89"/>
        <v>87012</v>
      </c>
      <c r="AB150" s="2" t="s">
        <v>983</v>
      </c>
      <c r="AC150" s="34">
        <v>87012.0</v>
      </c>
      <c r="AD150" s="2" t="s">
        <v>63</v>
      </c>
      <c r="AE150" s="2" t="s">
        <v>64</v>
      </c>
      <c r="AF150" s="49" t="s">
        <v>984</v>
      </c>
      <c r="AG150" s="49" t="s">
        <v>985</v>
      </c>
      <c r="AH150" s="36">
        <v>1.0</v>
      </c>
      <c r="AI150" s="37">
        <v>2.0E-25</v>
      </c>
      <c r="AJ150" s="2" t="str">
        <f t="shared" si="90"/>
        <v>[NKF,NCBI,Yaboi_151,YP_009841267.1,100%,2E-25]</v>
      </c>
      <c r="AK150" s="2" t="s">
        <v>986</v>
      </c>
      <c r="AL150" s="2" t="s">
        <v>85</v>
      </c>
      <c r="AM150" s="2" t="s">
        <v>986</v>
      </c>
      <c r="AN150" s="2" t="s">
        <v>987</v>
      </c>
      <c r="AO150" s="41">
        <v>0.196</v>
      </c>
      <c r="AP150" s="41">
        <v>0.9623</v>
      </c>
      <c r="AQ150" s="2" t="str">
        <f t="shared" si="91"/>
        <v>[DpnD-PcfM like protein ,Pfam,DpnD-PcfM like protein ,PF14207.1,19.6%,96.23%]</v>
      </c>
      <c r="AR150" s="2" t="s">
        <v>63</v>
      </c>
      <c r="AS150" s="2" t="s">
        <v>68</v>
      </c>
      <c r="AT150" s="34">
        <v>0.0</v>
      </c>
      <c r="AU150" s="2" t="s">
        <v>63</v>
      </c>
    </row>
    <row r="151">
      <c r="A151" s="55">
        <v>149.0</v>
      </c>
      <c r="B151" s="56" t="s">
        <v>236</v>
      </c>
      <c r="C151" s="34">
        <v>87154.0</v>
      </c>
      <c r="D151" s="34">
        <v>87324.0</v>
      </c>
      <c r="E151" s="2" t="s">
        <v>56</v>
      </c>
      <c r="F151" s="2" t="s">
        <v>988</v>
      </c>
      <c r="G151" s="34">
        <v>87154.0</v>
      </c>
      <c r="H151" s="2" t="s">
        <v>143</v>
      </c>
      <c r="I151" s="34">
        <f t="shared" si="84"/>
        <v>171</v>
      </c>
      <c r="J151" s="34">
        <v>87154.0</v>
      </c>
      <c r="K151" s="2" t="s">
        <v>143</v>
      </c>
      <c r="L151" s="34">
        <f t="shared" si="92"/>
        <v>171</v>
      </c>
      <c r="M151" s="2" t="s">
        <v>59</v>
      </c>
      <c r="N151" s="34">
        <v>159.0</v>
      </c>
      <c r="O151" s="34">
        <v>87154.0</v>
      </c>
      <c r="P151" s="34">
        <v>3.0</v>
      </c>
      <c r="Q151" s="2" t="s">
        <v>143</v>
      </c>
      <c r="R151" s="34">
        <f t="shared" si="85"/>
        <v>171</v>
      </c>
      <c r="S151" s="35">
        <v>0.759</v>
      </c>
      <c r="T151" s="34">
        <v>87154.0</v>
      </c>
      <c r="U151" s="34" t="s">
        <v>143</v>
      </c>
      <c r="V151" s="34">
        <f t="shared" si="86"/>
        <v>171</v>
      </c>
      <c r="W151" s="34" t="s">
        <v>989</v>
      </c>
      <c r="X151" s="34" t="s">
        <v>990</v>
      </c>
      <c r="Y151" s="34">
        <f t="shared" si="87"/>
        <v>87154</v>
      </c>
      <c r="Z151" s="34">
        <f t="shared" si="88"/>
        <v>87154</v>
      </c>
      <c r="AA151" s="34">
        <f t="shared" si="89"/>
        <v>87154</v>
      </c>
      <c r="AB151" s="2" t="s">
        <v>991</v>
      </c>
      <c r="AC151" s="34">
        <v>87154.0</v>
      </c>
      <c r="AD151" s="2" t="s">
        <v>63</v>
      </c>
      <c r="AE151" s="2" t="s">
        <v>131</v>
      </c>
      <c r="AF151" s="39" t="s">
        <v>992</v>
      </c>
      <c r="AG151" s="2"/>
      <c r="AH151" s="36">
        <v>1.0</v>
      </c>
      <c r="AI151" s="37">
        <v>2.7E-31</v>
      </c>
      <c r="AJ151" s="2" t="str">
        <f t="shared" si="90"/>
        <v>[NKF,DNAMaster,SEA_ICHABODCRANE_147,,100%,2.7E-31]</v>
      </c>
      <c r="AK151" s="2" t="s">
        <v>104</v>
      </c>
      <c r="AL151" s="2"/>
      <c r="AM151" s="2"/>
      <c r="AN151" s="2"/>
      <c r="AO151" s="38"/>
      <c r="AP151" s="38"/>
      <c r="AQ151" s="2" t="str">
        <f t="shared" si="91"/>
        <v>[NKF. no hit above 90%,,,,0%,0%]</v>
      </c>
      <c r="AR151" s="2" t="s">
        <v>63</v>
      </c>
      <c r="AS151" s="2" t="s">
        <v>68</v>
      </c>
      <c r="AT151" s="34">
        <v>0.0</v>
      </c>
      <c r="AU151" s="2" t="s">
        <v>63</v>
      </c>
    </row>
    <row r="152">
      <c r="A152" s="62">
        <v>150.0</v>
      </c>
      <c r="B152" s="63" t="s">
        <v>306</v>
      </c>
      <c r="C152" s="34">
        <v>87340.0</v>
      </c>
      <c r="D152" s="34">
        <v>87412.0</v>
      </c>
      <c r="E152" s="39" t="s">
        <v>307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65"/>
      <c r="AI152" s="66"/>
      <c r="AJ152" s="2"/>
      <c r="AK152" s="2"/>
      <c r="AL152" s="2"/>
      <c r="AM152" s="2"/>
      <c r="AN152" s="2"/>
      <c r="AO152" s="38"/>
      <c r="AP152" s="38"/>
      <c r="AQ152" s="2"/>
      <c r="AR152" s="2"/>
      <c r="AS152" s="2"/>
      <c r="AT152" s="2"/>
      <c r="AU152" s="2"/>
    </row>
    <row r="153">
      <c r="A153" s="62">
        <v>151.0</v>
      </c>
      <c r="B153" s="63" t="s">
        <v>306</v>
      </c>
      <c r="C153" s="34">
        <v>87578.0</v>
      </c>
      <c r="D153" s="34">
        <v>87653.0</v>
      </c>
      <c r="E153" s="39" t="s">
        <v>307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65"/>
      <c r="AI153" s="66"/>
      <c r="AJ153" s="2"/>
      <c r="AK153" s="2"/>
      <c r="AL153" s="2"/>
      <c r="AM153" s="2"/>
      <c r="AN153" s="2"/>
      <c r="AO153" s="38"/>
      <c r="AP153" s="38"/>
      <c r="AQ153" s="2"/>
      <c r="AR153" s="2"/>
      <c r="AS153" s="2"/>
      <c r="AT153" s="2"/>
      <c r="AU153" s="2"/>
    </row>
    <row r="154">
      <c r="A154" s="55">
        <v>152.0</v>
      </c>
      <c r="B154" s="56" t="s">
        <v>236</v>
      </c>
      <c r="C154" s="34">
        <v>87709.0</v>
      </c>
      <c r="D154" s="34">
        <v>88260.0</v>
      </c>
      <c r="E154" s="2" t="s">
        <v>69</v>
      </c>
      <c r="F154" s="2" t="s">
        <v>993</v>
      </c>
      <c r="G154" s="34">
        <v>87709.0</v>
      </c>
      <c r="H154" s="2" t="s">
        <v>58</v>
      </c>
      <c r="I154" s="34">
        <f t="shared" ref="I154:I155" si="93">IF(ISBLANK(G154),"N/A", IF(G154&gt;$D154, ABS(G154-$D154+1),ABS(G154-$D154-1)))</f>
        <v>552</v>
      </c>
      <c r="J154" s="34">
        <v>87709.0</v>
      </c>
      <c r="K154" s="2" t="s">
        <v>58</v>
      </c>
      <c r="L154" s="34">
        <f t="shared" ref="L154:L155" si="94">IF(ISBLANK(J154),"N/A", IF(J154&gt;$D154, ABS(J154-$D154+1),ABS(J154-$D154-1)))</f>
        <v>552</v>
      </c>
      <c r="M154" s="2" t="s">
        <v>59</v>
      </c>
      <c r="N154" s="34">
        <v>162.0</v>
      </c>
      <c r="O154" s="34">
        <v>87709.0</v>
      </c>
      <c r="P154" s="34">
        <v>16.0</v>
      </c>
      <c r="Q154" s="2" t="s">
        <v>58</v>
      </c>
      <c r="R154" s="34">
        <f t="shared" ref="R154:R155" si="95">IF(ISBLANK(O154),"N/A", IF(O154&gt;$D154, ABS(O154-$D154+1),ABS(O154-$D154-1)))</f>
        <v>552</v>
      </c>
      <c r="S154" s="34" t="s">
        <v>994</v>
      </c>
      <c r="T154" s="34">
        <v>87874.0</v>
      </c>
      <c r="U154" s="34" t="s">
        <v>58</v>
      </c>
      <c r="V154" s="34">
        <f t="shared" ref="V154:V155" si="96">IF(ISBLANK(T154),"N/A", IF(T154&gt;$D154, ABS(T154-$D154+1),ABS(T154-$D154-1)))</f>
        <v>387</v>
      </c>
      <c r="W154" s="34" t="s">
        <v>995</v>
      </c>
      <c r="X154" s="34" t="s">
        <v>996</v>
      </c>
      <c r="Y154" s="34">
        <f t="shared" ref="Y154:Y155" si="97">G154</f>
        <v>87709</v>
      </c>
      <c r="Z154" s="34">
        <f t="shared" ref="Z154:Z155" si="98">J154</f>
        <v>87709</v>
      </c>
      <c r="AA154" s="34">
        <f t="shared" ref="AA154:AA155" si="99">O154</f>
        <v>87709</v>
      </c>
      <c r="AB154" s="2" t="s">
        <v>997</v>
      </c>
      <c r="AC154" s="34">
        <v>87709.0</v>
      </c>
      <c r="AD154" s="2" t="s">
        <v>998</v>
      </c>
      <c r="AE154" s="2" t="s">
        <v>131</v>
      </c>
      <c r="AF154" s="39" t="s">
        <v>154</v>
      </c>
      <c r="AG154" s="2"/>
      <c r="AH154" s="36">
        <v>1.0</v>
      </c>
      <c r="AI154" s="37">
        <v>0.0</v>
      </c>
      <c r="AJ154" s="2" t="str">
        <f t="shared" ref="AJ154:AJ155" si="100">CONCATENATE("[",AD154,",",AE154,",",AF154,",",AG154,",",AH154*100,"%,",AI154,"]")</f>
        <v>[peptidase,DNAMaster,Streptomyces phage Starbow,,100%,0]</v>
      </c>
      <c r="AK154" s="2" t="s">
        <v>999</v>
      </c>
      <c r="AL154" s="2" t="s">
        <v>139</v>
      </c>
      <c r="AM154" s="2" t="s">
        <v>86</v>
      </c>
      <c r="AN154" s="2" t="s">
        <v>1000</v>
      </c>
      <c r="AO154" s="41">
        <v>0.274</v>
      </c>
      <c r="AP154" s="41">
        <v>0.999</v>
      </c>
      <c r="AQ154" s="2" t="str">
        <f t="shared" ref="AQ154:AQ155" si="101">CONCATENATE("[",AK154,",",AL154,",",AM154,",",AN154,",",AO154*100,"%,",AP154*100,"%]")</f>
        <v>[cysteine peptidase,PDB,N/A,3KW0_B,27.4%,99.9%]</v>
      </c>
      <c r="AR154" s="2" t="s">
        <v>63</v>
      </c>
      <c r="AS154" s="2" t="s">
        <v>68</v>
      </c>
      <c r="AT154" s="34">
        <v>1.0</v>
      </c>
      <c r="AU154" s="2" t="s">
        <v>998</v>
      </c>
    </row>
    <row r="155">
      <c r="A155" s="55">
        <v>153.0</v>
      </c>
      <c r="B155" s="56" t="s">
        <v>236</v>
      </c>
      <c r="C155" s="34">
        <v>88238.0</v>
      </c>
      <c r="D155" s="34">
        <v>88441.0</v>
      </c>
      <c r="E155" s="2" t="s">
        <v>69</v>
      </c>
      <c r="F155" s="2" t="s">
        <v>1001</v>
      </c>
      <c r="G155" s="34">
        <v>88238.0</v>
      </c>
      <c r="H155" s="2" t="s">
        <v>58</v>
      </c>
      <c r="I155" s="34">
        <f t="shared" si="93"/>
        <v>204</v>
      </c>
      <c r="J155" s="34">
        <v>88238.0</v>
      </c>
      <c r="K155" s="2" t="s">
        <v>58</v>
      </c>
      <c r="L155" s="34">
        <f t="shared" si="94"/>
        <v>204</v>
      </c>
      <c r="M155" s="2" t="s">
        <v>59</v>
      </c>
      <c r="N155" s="34">
        <v>163.0</v>
      </c>
      <c r="O155" s="34">
        <v>88238.0</v>
      </c>
      <c r="P155" s="34">
        <v>11.0</v>
      </c>
      <c r="Q155" s="2" t="s">
        <v>58</v>
      </c>
      <c r="R155" s="34">
        <f t="shared" si="95"/>
        <v>204</v>
      </c>
      <c r="S155" s="35">
        <v>0.556</v>
      </c>
      <c r="T155" s="34">
        <v>88220.0</v>
      </c>
      <c r="U155" s="34" t="s">
        <v>143</v>
      </c>
      <c r="V155" s="34">
        <f t="shared" si="96"/>
        <v>222</v>
      </c>
      <c r="W155" s="34" t="s">
        <v>1002</v>
      </c>
      <c r="X155" s="34" t="s">
        <v>1003</v>
      </c>
      <c r="Y155" s="34">
        <f t="shared" si="97"/>
        <v>88238</v>
      </c>
      <c r="Z155" s="34">
        <f t="shared" si="98"/>
        <v>88238</v>
      </c>
      <c r="AA155" s="34">
        <f t="shared" si="99"/>
        <v>88238</v>
      </c>
      <c r="AB155" s="2" t="s">
        <v>1004</v>
      </c>
      <c r="AC155" s="34">
        <v>88238.0</v>
      </c>
      <c r="AD155" s="2" t="s">
        <v>63</v>
      </c>
      <c r="AE155" s="2" t="s">
        <v>131</v>
      </c>
      <c r="AF155" s="39" t="s">
        <v>1005</v>
      </c>
      <c r="AG155" s="2"/>
      <c r="AH155" s="36">
        <v>1.0</v>
      </c>
      <c r="AI155" s="37">
        <v>5.3E-40</v>
      </c>
      <c r="AJ155" s="2" t="str">
        <f t="shared" si="100"/>
        <v>[NKF,DNAMaster,SEA_STARBOW_154,,100%,5.3E-40]</v>
      </c>
      <c r="AK155" s="2" t="s">
        <v>104</v>
      </c>
      <c r="AL155" s="2"/>
      <c r="AM155" s="2"/>
      <c r="AN155" s="2"/>
      <c r="AO155" s="38"/>
      <c r="AP155" s="38"/>
      <c r="AQ155" s="2" t="str">
        <f t="shared" si="101"/>
        <v>[NKF. no hit above 90%,,,,0%,0%]</v>
      </c>
      <c r="AR155" s="2" t="s">
        <v>63</v>
      </c>
      <c r="AS155" s="2" t="s">
        <v>68</v>
      </c>
      <c r="AT155" s="34">
        <v>0.0</v>
      </c>
      <c r="AU155" s="2" t="s">
        <v>63</v>
      </c>
    </row>
    <row r="156">
      <c r="A156" s="62">
        <v>154.0</v>
      </c>
      <c r="B156" s="63" t="s">
        <v>306</v>
      </c>
      <c r="C156" s="34">
        <v>88464.0</v>
      </c>
      <c r="D156" s="34">
        <v>88541.0</v>
      </c>
      <c r="E156" s="39" t="s">
        <v>788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64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65"/>
      <c r="AI156" s="66"/>
      <c r="AJ156" s="2"/>
      <c r="AK156" s="2"/>
      <c r="AL156" s="2"/>
      <c r="AM156" s="2"/>
      <c r="AN156" s="2"/>
      <c r="AO156" s="38"/>
      <c r="AP156" s="38"/>
      <c r="AQ156" s="2"/>
      <c r="AR156" s="2"/>
      <c r="AS156" s="2"/>
      <c r="AT156" s="2"/>
      <c r="AU156" s="2"/>
    </row>
    <row r="157">
      <c r="A157" s="55">
        <v>155.0</v>
      </c>
      <c r="B157" s="56" t="s">
        <v>236</v>
      </c>
      <c r="C157" s="34">
        <v>88708.0</v>
      </c>
      <c r="D157" s="34">
        <v>88881.0</v>
      </c>
      <c r="E157" s="2" t="s">
        <v>56</v>
      </c>
      <c r="F157" s="2" t="s">
        <v>1006</v>
      </c>
      <c r="G157" s="34">
        <v>88708.0</v>
      </c>
      <c r="H157" s="2" t="s">
        <v>58</v>
      </c>
      <c r="I157" s="34">
        <f t="shared" ref="I157:I159" si="102">IF(ISBLANK(G157),"N/A", IF(G157&gt;$D157, ABS(G157-$D157+1),ABS(G157-$D157-1)))</f>
        <v>174</v>
      </c>
      <c r="J157" s="34">
        <v>88708.0</v>
      </c>
      <c r="K157" s="2" t="s">
        <v>58</v>
      </c>
      <c r="L157" s="34">
        <v>174.0</v>
      </c>
      <c r="M157" s="2" t="s">
        <v>59</v>
      </c>
      <c r="N157" s="34">
        <v>166.0</v>
      </c>
      <c r="O157" s="34">
        <v>88708.0</v>
      </c>
      <c r="P157" s="34">
        <v>1.0</v>
      </c>
      <c r="Q157" s="2" t="s">
        <v>58</v>
      </c>
      <c r="R157" s="34">
        <f t="shared" ref="R157:R159" si="103">IF(ISBLANK(O157),"N/A", IF(O157&gt;$D157, ABS(O157-$D157+1),ABS(O157-$D157-1)))</f>
        <v>174</v>
      </c>
      <c r="S157" s="35">
        <v>1.0</v>
      </c>
      <c r="T157" s="34">
        <v>88708.0</v>
      </c>
      <c r="U157" s="34" t="s">
        <v>58</v>
      </c>
      <c r="V157" s="34">
        <f t="shared" ref="V157:V159" si="104">IF(ISBLANK(T157),"N/A", IF(T157&gt;$D157, ABS(T157-$D157+1),ABS(T157-$D157-1)))</f>
        <v>174</v>
      </c>
      <c r="W157" s="34" t="s">
        <v>1007</v>
      </c>
      <c r="X157" s="34" t="s">
        <v>1008</v>
      </c>
      <c r="Y157" s="34">
        <f t="shared" ref="Y157:Y159" si="105">G157</f>
        <v>88708</v>
      </c>
      <c r="Z157" s="34">
        <f t="shared" ref="Z157:Z158" si="106">J157</f>
        <v>88708</v>
      </c>
      <c r="AA157" s="34">
        <f t="shared" ref="AA157:AA159" si="107">O157</f>
        <v>88708</v>
      </c>
      <c r="AB157" s="2" t="s">
        <v>1009</v>
      </c>
      <c r="AC157" s="34">
        <v>88708.0</v>
      </c>
      <c r="AD157" s="2" t="s">
        <v>63</v>
      </c>
      <c r="AE157" s="2" t="s">
        <v>64</v>
      </c>
      <c r="AF157" s="2" t="s">
        <v>1010</v>
      </c>
      <c r="AG157" s="2" t="s">
        <v>1011</v>
      </c>
      <c r="AH157" s="36">
        <v>1.0</v>
      </c>
      <c r="AI157" s="37">
        <v>6.0E-33</v>
      </c>
      <c r="AJ157" s="2" t="str">
        <f t="shared" ref="AJ157:AJ159" si="108">CONCATENATE("[",AD157,",",AE157,",",AF157,",",AG157,",",AH157*100,"%,",AI157,"]")</f>
        <v>[NKF,NCBI,SEA_ICHABODCRANE_154,QFP97450.1,100%,6E-33]</v>
      </c>
      <c r="AK157" s="2" t="s">
        <v>104</v>
      </c>
      <c r="AL157" s="2"/>
      <c r="AM157" s="2"/>
      <c r="AN157" s="2"/>
      <c r="AO157" s="38"/>
      <c r="AP157" s="38"/>
      <c r="AQ157" s="2" t="str">
        <f t="shared" ref="AQ157:AQ159" si="109">CONCATENATE("[",AK157,",",AL157,",",AM157,",",AN157,",",AO157*100,"%,",AP157*100,"%]")</f>
        <v>[NKF. no hit above 90%,,,,0%,0%]</v>
      </c>
      <c r="AR157" s="2" t="s">
        <v>63</v>
      </c>
      <c r="AS157" s="2" t="s">
        <v>68</v>
      </c>
      <c r="AT157" s="34">
        <v>0.0</v>
      </c>
      <c r="AU157" s="2" t="s">
        <v>63</v>
      </c>
    </row>
    <row r="158">
      <c r="A158" s="55">
        <v>156.0</v>
      </c>
      <c r="B158" s="56" t="s">
        <v>236</v>
      </c>
      <c r="C158" s="34">
        <v>88882.0</v>
      </c>
      <c r="D158" s="34">
        <v>89103.0</v>
      </c>
      <c r="E158" s="2" t="s">
        <v>69</v>
      </c>
      <c r="F158" s="2" t="s">
        <v>1012</v>
      </c>
      <c r="G158" s="34">
        <v>88882.0</v>
      </c>
      <c r="H158" s="2" t="s">
        <v>58</v>
      </c>
      <c r="I158" s="34">
        <f t="shared" si="102"/>
        <v>222</v>
      </c>
      <c r="J158" s="34">
        <v>88882.0</v>
      </c>
      <c r="K158" s="2" t="s">
        <v>58</v>
      </c>
      <c r="L158" s="34">
        <f>IF(ISBLANK(J158),"N/A", IF(J158&gt;$D158, ABS(J158-$D158+1),ABS(J158-$D158-1)))</f>
        <v>222</v>
      </c>
      <c r="M158" s="2" t="s">
        <v>59</v>
      </c>
      <c r="N158" s="34">
        <v>167.0</v>
      </c>
      <c r="O158" s="34">
        <v>88882.0</v>
      </c>
      <c r="P158" s="34">
        <v>2.0</v>
      </c>
      <c r="Q158" s="2" t="s">
        <v>58</v>
      </c>
      <c r="R158" s="34">
        <f t="shared" si="103"/>
        <v>222</v>
      </c>
      <c r="S158" s="35">
        <v>0.976</v>
      </c>
      <c r="T158" s="34">
        <v>88882.0</v>
      </c>
      <c r="U158" s="34" t="s">
        <v>58</v>
      </c>
      <c r="V158" s="34">
        <f t="shared" si="104"/>
        <v>222</v>
      </c>
      <c r="W158" s="34" t="s">
        <v>1013</v>
      </c>
      <c r="X158" s="34" t="s">
        <v>1014</v>
      </c>
      <c r="Y158" s="34">
        <f t="shared" si="105"/>
        <v>88882</v>
      </c>
      <c r="Z158" s="34">
        <f t="shared" si="106"/>
        <v>88882</v>
      </c>
      <c r="AA158" s="34">
        <f t="shared" si="107"/>
        <v>88882</v>
      </c>
      <c r="AB158" s="2" t="s">
        <v>1015</v>
      </c>
      <c r="AC158" s="34">
        <v>88882.0</v>
      </c>
      <c r="AD158" s="2" t="s">
        <v>63</v>
      </c>
      <c r="AE158" s="2" t="s">
        <v>131</v>
      </c>
      <c r="AF158" s="39" t="s">
        <v>1016</v>
      </c>
      <c r="AG158" s="2"/>
      <c r="AH158" s="36">
        <v>1.0</v>
      </c>
      <c r="AI158" s="37">
        <v>0.0</v>
      </c>
      <c r="AJ158" s="2" t="str">
        <f t="shared" si="108"/>
        <v>[NKF,DNAMaster,SEA_ICHABODCRANE_155,,100%,0]</v>
      </c>
      <c r="AK158" s="2" t="s">
        <v>104</v>
      </c>
      <c r="AL158" s="2"/>
      <c r="AM158" s="2"/>
      <c r="AN158" s="2"/>
      <c r="AO158" s="38"/>
      <c r="AP158" s="38"/>
      <c r="AQ158" s="2" t="str">
        <f t="shared" si="109"/>
        <v>[NKF. no hit above 90%,,,,0%,0%]</v>
      </c>
      <c r="AR158" s="2" t="s">
        <v>63</v>
      </c>
      <c r="AS158" s="2" t="s">
        <v>1017</v>
      </c>
      <c r="AT158" s="34">
        <v>0.0</v>
      </c>
      <c r="AU158" s="2" t="s">
        <v>63</v>
      </c>
    </row>
    <row r="159">
      <c r="A159" s="55">
        <v>157.0</v>
      </c>
      <c r="B159" s="56" t="s">
        <v>236</v>
      </c>
      <c r="C159" s="34">
        <v>89172.0</v>
      </c>
      <c r="D159" s="34">
        <v>89312.0</v>
      </c>
      <c r="E159" s="2" t="s">
        <v>113</v>
      </c>
      <c r="F159" s="2" t="s">
        <v>1018</v>
      </c>
      <c r="G159" s="34">
        <v>89172.0</v>
      </c>
      <c r="H159" s="2" t="s">
        <v>58</v>
      </c>
      <c r="I159" s="34">
        <f t="shared" si="102"/>
        <v>141</v>
      </c>
      <c r="J159" s="2"/>
      <c r="K159" s="2"/>
      <c r="L159" s="2"/>
      <c r="M159" s="2" t="s">
        <v>167</v>
      </c>
      <c r="N159" s="34">
        <v>168.0</v>
      </c>
      <c r="O159" s="34">
        <v>89172.0</v>
      </c>
      <c r="P159" s="34">
        <v>2.0</v>
      </c>
      <c r="Q159" s="2" t="s">
        <v>58</v>
      </c>
      <c r="R159" s="34">
        <f t="shared" si="103"/>
        <v>141</v>
      </c>
      <c r="S159" s="35">
        <v>1.0</v>
      </c>
      <c r="T159" s="34">
        <v>89172.0</v>
      </c>
      <c r="U159" s="34" t="s">
        <v>58</v>
      </c>
      <c r="V159" s="34">
        <f t="shared" si="104"/>
        <v>141</v>
      </c>
      <c r="W159" s="34" t="s">
        <v>1019</v>
      </c>
      <c r="X159" s="34" t="s">
        <v>1020</v>
      </c>
      <c r="Y159" s="34">
        <f t="shared" si="105"/>
        <v>89172</v>
      </c>
      <c r="Z159" s="2" t="s">
        <v>86</v>
      </c>
      <c r="AA159" s="34">
        <f t="shared" si="107"/>
        <v>89172</v>
      </c>
      <c r="AB159" s="2" t="s">
        <v>1021</v>
      </c>
      <c r="AC159" s="34">
        <v>89172.0</v>
      </c>
      <c r="AD159" s="2" t="s">
        <v>63</v>
      </c>
      <c r="AE159" s="2" t="s">
        <v>131</v>
      </c>
      <c r="AF159" s="39" t="s">
        <v>1022</v>
      </c>
      <c r="AG159" s="2"/>
      <c r="AH159" s="36">
        <v>1.0</v>
      </c>
      <c r="AI159" s="37">
        <v>2.0E-23</v>
      </c>
      <c r="AJ159" s="2" t="str">
        <f t="shared" si="108"/>
        <v>[NKF,DNAMaster,SEA_STARBOW_158,,100%,2E-23]</v>
      </c>
      <c r="AK159" s="2" t="s">
        <v>104</v>
      </c>
      <c r="AL159" s="2"/>
      <c r="AM159" s="2"/>
      <c r="AN159" s="2"/>
      <c r="AO159" s="38"/>
      <c r="AP159" s="38"/>
      <c r="AQ159" s="2" t="str">
        <f t="shared" si="109"/>
        <v>[NKF. no hit above 90%,,,,0%,0%]</v>
      </c>
      <c r="AR159" s="2" t="s">
        <v>63</v>
      </c>
      <c r="AS159" s="2" t="s">
        <v>68</v>
      </c>
      <c r="AT159" s="34">
        <v>0.0</v>
      </c>
      <c r="AU159" s="2" t="s">
        <v>63</v>
      </c>
    </row>
    <row r="160">
      <c r="A160" s="62">
        <v>158.0</v>
      </c>
      <c r="B160" s="63" t="s">
        <v>306</v>
      </c>
      <c r="C160" s="34">
        <v>89303.0</v>
      </c>
      <c r="D160" s="34">
        <v>89376.0</v>
      </c>
      <c r="E160" s="39" t="s">
        <v>307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64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65"/>
      <c r="AI160" s="2"/>
      <c r="AJ160" s="2"/>
      <c r="AK160" s="2"/>
      <c r="AL160" s="2"/>
      <c r="AM160" s="2"/>
      <c r="AN160" s="2"/>
      <c r="AO160" s="38"/>
      <c r="AP160" s="38"/>
      <c r="AQ160" s="2"/>
      <c r="AR160" s="2"/>
      <c r="AS160" s="2"/>
      <c r="AT160" s="2"/>
      <c r="AU160" s="2"/>
    </row>
    <row r="161">
      <c r="A161" s="55">
        <v>159.0</v>
      </c>
      <c r="B161" s="56" t="s">
        <v>236</v>
      </c>
      <c r="C161" s="34">
        <v>89405.0</v>
      </c>
      <c r="D161" s="34">
        <v>90271.0</v>
      </c>
      <c r="E161" s="2" t="s">
        <v>69</v>
      </c>
      <c r="F161" s="2" t="s">
        <v>1023</v>
      </c>
      <c r="G161" s="34">
        <v>89405.0</v>
      </c>
      <c r="H161" s="2" t="s">
        <v>58</v>
      </c>
      <c r="I161" s="34">
        <f t="shared" ref="I161:I163" si="110">IF(ISBLANK(G161),"N/A", IF(G161&gt;$D161, ABS(G161-$D161+1),ABS(G161-$D161-1)))</f>
        <v>867</v>
      </c>
      <c r="J161" s="34">
        <v>89405.0</v>
      </c>
      <c r="K161" s="2" t="s">
        <v>58</v>
      </c>
      <c r="L161" s="34">
        <f t="shared" ref="L161:L163" si="111">IF(ISBLANK(J161),"N/A", IF(J161&gt;$D161, ABS(J161-$D161+1),ABS(J161-$D161-1)))</f>
        <v>867</v>
      </c>
      <c r="M161" s="2" t="s">
        <v>59</v>
      </c>
      <c r="N161" s="34">
        <v>170.0</v>
      </c>
      <c r="O161" s="34">
        <v>89405.0</v>
      </c>
      <c r="P161" s="34">
        <v>11.0</v>
      </c>
      <c r="Q161" s="2" t="s">
        <v>58</v>
      </c>
      <c r="R161" s="34">
        <f t="shared" ref="R161:R163" si="112">IF(ISBLANK(O161),"N/A", IF(O161&gt;$D161, ABS(O161-$D161+1),ABS(O161-$D161-1)))</f>
        <v>867</v>
      </c>
      <c r="S161" s="35">
        <v>0.985</v>
      </c>
      <c r="T161" s="34">
        <v>89405.0</v>
      </c>
      <c r="U161" s="34" t="s">
        <v>58</v>
      </c>
      <c r="V161" s="34">
        <f t="shared" ref="V161:V163" si="113">IF(ISBLANK(T161),"N/A", IF(T161&gt;$D161, ABS(T161-$D161+1),ABS(T161-$D161-1)))</f>
        <v>867</v>
      </c>
      <c r="W161" s="34" t="s">
        <v>1024</v>
      </c>
      <c r="X161" s="34" t="s">
        <v>1025</v>
      </c>
      <c r="Y161" s="34">
        <f t="shared" ref="Y161:Y163" si="114">G161</f>
        <v>89405</v>
      </c>
      <c r="Z161" s="34">
        <f t="shared" ref="Z161:Z163" si="115">J161</f>
        <v>89405</v>
      </c>
      <c r="AA161" s="34">
        <f t="shared" ref="AA161:AA163" si="116">O161</f>
        <v>89405</v>
      </c>
      <c r="AB161" s="2" t="s">
        <v>1026</v>
      </c>
      <c r="AC161" s="34">
        <v>89405.0</v>
      </c>
      <c r="AD161" s="2" t="s">
        <v>1027</v>
      </c>
      <c r="AE161" s="2" t="s">
        <v>64</v>
      </c>
      <c r="AF161" s="2" t="s">
        <v>1028</v>
      </c>
      <c r="AG161" s="2" t="s">
        <v>1029</v>
      </c>
      <c r="AH161" s="36">
        <v>1.0</v>
      </c>
      <c r="AI161" s="34">
        <v>0.0</v>
      </c>
      <c r="AJ161" s="2" t="str">
        <f t="shared" ref="AJ161:AJ163" si="117">CONCATENATE("[",AD161,",",AE161,",",AF161,",",AG161,",",AH161*100,"%,",AI161,"]")</f>
        <v>[band-7-like membrane protein,NCBI,streptomyces phage starbow,AXH66644.1,100%,0]</v>
      </c>
      <c r="AK161" s="2" t="s">
        <v>1030</v>
      </c>
      <c r="AL161" s="2" t="s">
        <v>139</v>
      </c>
      <c r="AM161" s="2" t="s">
        <v>1031</v>
      </c>
      <c r="AN161" s="2" t="s">
        <v>1032</v>
      </c>
      <c r="AO161" s="41">
        <v>0.248</v>
      </c>
      <c r="AP161" s="41">
        <v>0.9995</v>
      </c>
      <c r="AQ161" s="2" t="str">
        <f t="shared" ref="AQ161:AQ163" si="118">CONCATENATE("[",AK161,",",AL161,",",AM161,",",AN161,",",AO161*100,"%,",AP161*100,"%]")</f>
        <v>[membrane protein ,PDB,membrane microdomain organization,7VHP_O,24.8%,99.95%]</v>
      </c>
      <c r="AR161" s="2" t="s">
        <v>63</v>
      </c>
      <c r="AS161" s="2" t="s">
        <v>173</v>
      </c>
      <c r="AT161" s="34">
        <v>2.0</v>
      </c>
      <c r="AU161" s="2" t="s">
        <v>281</v>
      </c>
    </row>
    <row r="162">
      <c r="A162" s="55">
        <v>160.0</v>
      </c>
      <c r="B162" s="56" t="s">
        <v>236</v>
      </c>
      <c r="C162" s="34">
        <v>90453.0</v>
      </c>
      <c r="D162" s="34">
        <v>90620.0</v>
      </c>
      <c r="E162" s="2" t="s">
        <v>69</v>
      </c>
      <c r="F162" s="2" t="s">
        <v>1033</v>
      </c>
      <c r="G162" s="34">
        <v>90453.0</v>
      </c>
      <c r="H162" s="2" t="s">
        <v>58</v>
      </c>
      <c r="I162" s="34">
        <f t="shared" si="110"/>
        <v>168</v>
      </c>
      <c r="J162" s="34">
        <v>90453.0</v>
      </c>
      <c r="K162" s="2" t="s">
        <v>58</v>
      </c>
      <c r="L162" s="34">
        <f t="shared" si="111"/>
        <v>168</v>
      </c>
      <c r="M162" s="2" t="s">
        <v>59</v>
      </c>
      <c r="N162" s="34">
        <v>171.0</v>
      </c>
      <c r="O162" s="34">
        <v>90453.0</v>
      </c>
      <c r="P162" s="34">
        <v>8.0</v>
      </c>
      <c r="Q162" s="2" t="s">
        <v>58</v>
      </c>
      <c r="R162" s="34">
        <f t="shared" si="112"/>
        <v>168</v>
      </c>
      <c r="S162" s="35">
        <v>0.362</v>
      </c>
      <c r="T162" s="34">
        <v>90453.0</v>
      </c>
      <c r="U162" s="34" t="s">
        <v>58</v>
      </c>
      <c r="V162" s="34">
        <f t="shared" si="113"/>
        <v>168</v>
      </c>
      <c r="W162" s="34" t="s">
        <v>1034</v>
      </c>
      <c r="X162" s="34" t="s">
        <v>1035</v>
      </c>
      <c r="Y162" s="34">
        <f t="shared" si="114"/>
        <v>90453</v>
      </c>
      <c r="Z162" s="34">
        <f t="shared" si="115"/>
        <v>90453</v>
      </c>
      <c r="AA162" s="34">
        <f t="shared" si="116"/>
        <v>90453</v>
      </c>
      <c r="AB162" s="2" t="s">
        <v>1036</v>
      </c>
      <c r="AC162" s="34">
        <v>90453.0</v>
      </c>
      <c r="AD162" s="2" t="s">
        <v>63</v>
      </c>
      <c r="AE162" s="2" t="s">
        <v>64</v>
      </c>
      <c r="AF162" s="2" t="s">
        <v>1037</v>
      </c>
      <c r="AG162" s="2" t="s">
        <v>1038</v>
      </c>
      <c r="AH162" s="36">
        <v>1.0</v>
      </c>
      <c r="AI162" s="37">
        <v>2.0E-31</v>
      </c>
      <c r="AJ162" s="2" t="str">
        <f t="shared" si="117"/>
        <v>[NKF,NCBI,SEA_STARBOW_161,AXH66645.1,100%,2E-31]</v>
      </c>
      <c r="AK162" s="2" t="s">
        <v>1039</v>
      </c>
      <c r="AL162" s="2" t="s">
        <v>85</v>
      </c>
      <c r="AM162" s="2" t="s">
        <v>86</v>
      </c>
      <c r="AN162" s="2" t="s">
        <v>1040</v>
      </c>
      <c r="AO162" s="41">
        <v>0.643</v>
      </c>
      <c r="AP162" s="41">
        <v>0.925</v>
      </c>
      <c r="AQ162" s="2" t="str">
        <f t="shared" si="118"/>
        <v>[Translocase,Pfam,N/A,PF02699.19,64.3%,92.5%]</v>
      </c>
      <c r="AR162" s="2" t="s">
        <v>63</v>
      </c>
      <c r="AS162" s="2" t="s">
        <v>68</v>
      </c>
      <c r="AT162" s="34">
        <v>0.0</v>
      </c>
      <c r="AU162" s="2" t="s">
        <v>63</v>
      </c>
    </row>
    <row r="163">
      <c r="A163" s="55">
        <v>161.0</v>
      </c>
      <c r="B163" s="56" t="s">
        <v>236</v>
      </c>
      <c r="C163" s="34">
        <v>90624.0</v>
      </c>
      <c r="D163" s="34">
        <v>91010.0</v>
      </c>
      <c r="E163" s="2" t="s">
        <v>56</v>
      </c>
      <c r="F163" s="2" t="s">
        <v>1041</v>
      </c>
      <c r="G163" s="34">
        <v>90624.0</v>
      </c>
      <c r="H163" s="2" t="s">
        <v>143</v>
      </c>
      <c r="I163" s="34">
        <f t="shared" si="110"/>
        <v>387</v>
      </c>
      <c r="J163" s="34">
        <v>90624.0</v>
      </c>
      <c r="K163" s="2" t="s">
        <v>143</v>
      </c>
      <c r="L163" s="34">
        <f t="shared" si="111"/>
        <v>387</v>
      </c>
      <c r="M163" s="2" t="s">
        <v>59</v>
      </c>
      <c r="N163" s="34">
        <v>172.0</v>
      </c>
      <c r="O163" s="34">
        <v>90624.0</v>
      </c>
      <c r="P163" s="34">
        <v>5.0</v>
      </c>
      <c r="Q163" s="2" t="s">
        <v>143</v>
      </c>
      <c r="R163" s="34">
        <f t="shared" si="112"/>
        <v>387</v>
      </c>
      <c r="S163" s="35">
        <v>0.474</v>
      </c>
      <c r="T163" s="34">
        <v>90624.0</v>
      </c>
      <c r="U163" s="34" t="s">
        <v>143</v>
      </c>
      <c r="V163" s="34">
        <f t="shared" si="113"/>
        <v>387</v>
      </c>
      <c r="W163" s="34" t="s">
        <v>1042</v>
      </c>
      <c r="X163" s="34" t="s">
        <v>1043</v>
      </c>
      <c r="Y163" s="34">
        <f t="shared" si="114"/>
        <v>90624</v>
      </c>
      <c r="Z163" s="34">
        <f t="shared" si="115"/>
        <v>90624</v>
      </c>
      <c r="AA163" s="34">
        <f t="shared" si="116"/>
        <v>90624</v>
      </c>
      <c r="AB163" s="2" t="s">
        <v>1044</v>
      </c>
      <c r="AC163" s="34">
        <v>90624.0</v>
      </c>
      <c r="AD163" s="2" t="s">
        <v>63</v>
      </c>
      <c r="AE163" s="2" t="s">
        <v>64</v>
      </c>
      <c r="AF163" s="2" t="s">
        <v>1045</v>
      </c>
      <c r="AG163" s="2" t="s">
        <v>1046</v>
      </c>
      <c r="AH163" s="36">
        <v>1.0</v>
      </c>
      <c r="AI163" s="37">
        <v>4.0E-85</v>
      </c>
      <c r="AJ163" s="2" t="str">
        <f t="shared" si="117"/>
        <v>[NKF,NCBI,Streptomyces sp JV178,WP_143675316.1,100%,4E-85]</v>
      </c>
      <c r="AK163" s="2" t="s">
        <v>104</v>
      </c>
      <c r="AL163" s="2"/>
      <c r="AM163" s="2"/>
      <c r="AN163" s="2"/>
      <c r="AO163" s="38"/>
      <c r="AP163" s="38"/>
      <c r="AQ163" s="2" t="str">
        <f t="shared" si="118"/>
        <v>[NKF. no hit above 90%,,,,0%,0%]</v>
      </c>
      <c r="AR163" s="2" t="s">
        <v>63</v>
      </c>
      <c r="AS163" s="2" t="s">
        <v>68</v>
      </c>
      <c r="AT163" s="34">
        <v>0.0</v>
      </c>
      <c r="AU163" s="2" t="s">
        <v>63</v>
      </c>
    </row>
    <row r="164">
      <c r="A164" s="62">
        <v>162.0</v>
      </c>
      <c r="B164" s="63" t="s">
        <v>306</v>
      </c>
      <c r="C164" s="34">
        <v>91030.0</v>
      </c>
      <c r="D164" s="34">
        <v>91102.0</v>
      </c>
      <c r="E164" s="39" t="s">
        <v>307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64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65"/>
      <c r="AI164" s="66"/>
      <c r="AJ164" s="2"/>
      <c r="AK164" s="2"/>
      <c r="AL164" s="2"/>
      <c r="AM164" s="2"/>
      <c r="AN164" s="2"/>
      <c r="AO164" s="38"/>
      <c r="AP164" s="38"/>
      <c r="AQ164" s="2"/>
      <c r="AR164" s="2"/>
      <c r="AS164" s="2"/>
      <c r="AT164" s="2"/>
      <c r="AU164" s="2"/>
    </row>
    <row r="165">
      <c r="A165" s="55">
        <v>163.0</v>
      </c>
      <c r="B165" s="56" t="s">
        <v>236</v>
      </c>
      <c r="C165" s="34">
        <v>91184.0</v>
      </c>
      <c r="D165" s="34">
        <v>91336.0</v>
      </c>
      <c r="E165" s="2" t="s">
        <v>69</v>
      </c>
      <c r="F165" s="2" t="s">
        <v>1047</v>
      </c>
      <c r="G165" s="34">
        <v>91184.0</v>
      </c>
      <c r="H165" s="2" t="s">
        <v>58</v>
      </c>
      <c r="I165" s="34">
        <f>IF(ISBLANK(G165),"N/A", IF(G165&gt;$D165, ABS(G165-$D165+1),ABS(G165-$D165-1)))</f>
        <v>153</v>
      </c>
      <c r="J165" s="34">
        <v>91184.0</v>
      </c>
      <c r="K165" s="2" t="s">
        <v>58</v>
      </c>
      <c r="L165" s="34">
        <f>IF(ISBLANK(J165),"N/A", IF(J165&gt;$D165, ABS(J165-$D165+1),ABS(J165-$D165-1)))</f>
        <v>153</v>
      </c>
      <c r="M165" s="2" t="s">
        <v>59</v>
      </c>
      <c r="N165" s="34">
        <v>174.0</v>
      </c>
      <c r="O165" s="34">
        <v>91184.0</v>
      </c>
      <c r="P165" s="34">
        <v>9.0</v>
      </c>
      <c r="Q165" s="2" t="s">
        <v>58</v>
      </c>
      <c r="R165" s="34">
        <f>IF(ISBLANK(O165),"N/A", IF(O165&gt;$D165, ABS(O165-$D165+1),ABS(O165-$D165-1)))</f>
        <v>153</v>
      </c>
      <c r="S165" s="35">
        <v>1.0</v>
      </c>
      <c r="T165" s="34">
        <v>91238.0</v>
      </c>
      <c r="U165" s="34" t="s">
        <v>79</v>
      </c>
      <c r="V165" s="34">
        <f>IF(ISBLANK(T165),"N/A", IF(T165&gt;$D165, ABS(T165-$D165+1),ABS(T165-$D165-1)))</f>
        <v>99</v>
      </c>
      <c r="W165" s="34" t="s">
        <v>1048</v>
      </c>
      <c r="X165" s="34" t="s">
        <v>1049</v>
      </c>
      <c r="Y165" s="34">
        <f>G165</f>
        <v>91184</v>
      </c>
      <c r="Z165" s="34">
        <f>J165</f>
        <v>91184</v>
      </c>
      <c r="AA165" s="34">
        <f>O165</f>
        <v>91184</v>
      </c>
      <c r="AB165" s="2" t="s">
        <v>1050</v>
      </c>
      <c r="AC165" s="34">
        <v>91184.0</v>
      </c>
      <c r="AD165" s="2" t="s">
        <v>63</v>
      </c>
      <c r="AE165" s="2" t="s">
        <v>64</v>
      </c>
      <c r="AF165" s="2" t="s">
        <v>1051</v>
      </c>
      <c r="AG165" s="2" t="s">
        <v>1052</v>
      </c>
      <c r="AH165" s="36">
        <v>1.0</v>
      </c>
      <c r="AI165" s="37">
        <v>4.0E-26</v>
      </c>
      <c r="AJ165" s="2" t="str">
        <f>CONCATENATE("[",AD165,",",AE165,",",AF165,",",AG165,",",AH165*100,"%,",AI165,"]")</f>
        <v>[NKF,NCBI,SEA_ICHABODCRANE_161,QFP97456.1,100%,4E-26]</v>
      </c>
      <c r="AK165" s="2" t="s">
        <v>63</v>
      </c>
      <c r="AL165" s="2" t="s">
        <v>85</v>
      </c>
      <c r="AM165" s="2" t="s">
        <v>1053</v>
      </c>
      <c r="AN165" s="45" t="s">
        <v>1054</v>
      </c>
      <c r="AO165" s="41">
        <v>0.6471</v>
      </c>
      <c r="AP165" s="41">
        <v>0.9669</v>
      </c>
      <c r="AQ165" s="2" t="str">
        <f>CONCATENATE("[",AK165,",",AL165,",",AM165,",",AN165,",",AO165*100,"%,",AP165*100,"%]")</f>
        <v>[NKF,Pfam,DUF5832,PF19150.4,64.71%,96.69%]</v>
      </c>
      <c r="AR165" s="2" t="s">
        <v>63</v>
      </c>
      <c r="AS165" s="2" t="s">
        <v>68</v>
      </c>
      <c r="AT165" s="34">
        <v>0.0</v>
      </c>
      <c r="AU165" s="2" t="s">
        <v>63</v>
      </c>
    </row>
    <row r="166">
      <c r="A166" s="62">
        <v>164.0</v>
      </c>
      <c r="B166" s="63" t="s">
        <v>306</v>
      </c>
      <c r="C166" s="34">
        <v>91352.0</v>
      </c>
      <c r="D166" s="34">
        <v>91425.0</v>
      </c>
      <c r="E166" s="39" t="s">
        <v>307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64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65"/>
      <c r="AI166" s="66"/>
      <c r="AJ166" s="2"/>
      <c r="AK166" s="2"/>
      <c r="AL166" s="2"/>
      <c r="AM166" s="2"/>
      <c r="AN166" s="2"/>
      <c r="AO166" s="38"/>
      <c r="AP166" s="38"/>
      <c r="AQ166" s="2"/>
      <c r="AR166" s="2"/>
      <c r="AS166" s="2"/>
      <c r="AT166" s="2"/>
      <c r="AU166" s="2"/>
    </row>
    <row r="167">
      <c r="A167" s="55">
        <v>165.0</v>
      </c>
      <c r="B167" s="56" t="s">
        <v>236</v>
      </c>
      <c r="C167" s="34">
        <v>91578.0</v>
      </c>
      <c r="D167" s="34">
        <v>91697.0</v>
      </c>
      <c r="E167" s="2" t="s">
        <v>69</v>
      </c>
      <c r="F167" s="2" t="s">
        <v>1055</v>
      </c>
      <c r="G167" s="34">
        <v>91578.0</v>
      </c>
      <c r="H167" s="2" t="s">
        <v>143</v>
      </c>
      <c r="I167" s="34">
        <f>IF(ISBLANK(G167),"N/A", IF(G167&gt;$D167, ABS(G167-$D167+1),ABS(G167-$D167-1)))</f>
        <v>120</v>
      </c>
      <c r="J167" s="2"/>
      <c r="K167" s="2"/>
      <c r="L167" s="2" t="str">
        <f>IF(ISBLANK(J167),"N/A", IF(J167&gt;$D167, ABS(J167-$D167+1),ABS(J167-$D167-1)))</f>
        <v>N/A</v>
      </c>
      <c r="M167" s="2" t="s">
        <v>167</v>
      </c>
      <c r="N167" s="34">
        <v>176.0</v>
      </c>
      <c r="O167" s="34">
        <v>91578.0</v>
      </c>
      <c r="P167" s="34">
        <v>2.0</v>
      </c>
      <c r="Q167" s="2" t="s">
        <v>143</v>
      </c>
      <c r="R167" s="34">
        <f>IF(ISBLANK(O167),"N/A", IF(O167&gt;$D167, ABS(O167-$D167+1),ABS(O167-$D167-1)))</f>
        <v>120</v>
      </c>
      <c r="S167" s="35">
        <v>1.0</v>
      </c>
      <c r="T167" s="34">
        <v>91578.0</v>
      </c>
      <c r="U167" s="34" t="s">
        <v>143</v>
      </c>
      <c r="V167" s="34">
        <f>IF(ISBLANK(T167),"N/A", IF(T167&gt;$D167, ABS(T167-$D167+1),ABS(T167-$D167-1)))</f>
        <v>120</v>
      </c>
      <c r="W167" s="34" t="s">
        <v>655</v>
      </c>
      <c r="X167" s="34" t="s">
        <v>1056</v>
      </c>
      <c r="Y167" s="34">
        <f>G167</f>
        <v>91578</v>
      </c>
      <c r="Z167" s="2" t="s">
        <v>86</v>
      </c>
      <c r="AA167" s="34">
        <f>O167</f>
        <v>91578</v>
      </c>
      <c r="AB167" s="2" t="s">
        <v>1057</v>
      </c>
      <c r="AC167" s="34">
        <v>91578.0</v>
      </c>
      <c r="AD167" s="2" t="s">
        <v>63</v>
      </c>
      <c r="AE167" s="2" t="s">
        <v>131</v>
      </c>
      <c r="AF167" s="39" t="s">
        <v>1058</v>
      </c>
      <c r="AG167" s="2"/>
      <c r="AH167" s="36">
        <v>1.0</v>
      </c>
      <c r="AI167" s="37">
        <v>9.4E-18</v>
      </c>
      <c r="AJ167" s="2" t="str">
        <f>CONCATENATE("[",AD167,",",AE167,",",AF167,",",AG167,",",AH167*100,"%,",AI167,"]")</f>
        <v>[NKF,DNAMaster,SEA_TOMSAWYER_171,,100%,9.4E-18]</v>
      </c>
      <c r="AK167" s="2" t="s">
        <v>104</v>
      </c>
      <c r="AL167" s="2"/>
      <c r="AM167" s="2"/>
      <c r="AN167" s="2"/>
      <c r="AO167" s="38"/>
      <c r="AP167" s="38"/>
      <c r="AQ167" s="2" t="str">
        <f>CONCATENATE("[",AK167,",",AL167,",",AM167,",",AN167,",",AO167*100,"%,",AP167*100,"%]")</f>
        <v>[NKF. no hit above 90%,,,,0%,0%]</v>
      </c>
      <c r="AR167" s="2" t="s">
        <v>63</v>
      </c>
      <c r="AS167" s="2" t="s">
        <v>68</v>
      </c>
      <c r="AT167" s="34">
        <v>0.0</v>
      </c>
      <c r="AU167" s="2" t="s">
        <v>63</v>
      </c>
    </row>
    <row r="168">
      <c r="A168" s="62">
        <v>166.0</v>
      </c>
      <c r="B168" s="63" t="s">
        <v>306</v>
      </c>
      <c r="C168" s="34">
        <v>91660.0</v>
      </c>
      <c r="D168" s="34">
        <v>91773.0</v>
      </c>
      <c r="E168" s="39" t="s">
        <v>307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6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65"/>
      <c r="AI168" s="66"/>
      <c r="AJ168" s="2"/>
      <c r="AK168" s="2"/>
      <c r="AL168" s="2"/>
      <c r="AM168" s="2"/>
      <c r="AN168" s="2"/>
      <c r="AO168" s="38"/>
      <c r="AP168" s="38"/>
      <c r="AQ168" s="2"/>
      <c r="AR168" s="2"/>
      <c r="AS168" s="2"/>
      <c r="AT168" s="2"/>
      <c r="AU168" s="2"/>
    </row>
    <row r="169">
      <c r="A169" s="62">
        <v>167.0</v>
      </c>
      <c r="B169" s="63" t="s">
        <v>306</v>
      </c>
      <c r="C169" s="34">
        <v>91858.0</v>
      </c>
      <c r="D169" s="34">
        <v>91932.0</v>
      </c>
      <c r="E169" s="39" t="s">
        <v>307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6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65"/>
      <c r="AI169" s="66"/>
      <c r="AJ169" s="2"/>
      <c r="AK169" s="2"/>
      <c r="AL169" s="2"/>
      <c r="AM169" s="2"/>
      <c r="AN169" s="2"/>
      <c r="AO169" s="38"/>
      <c r="AP169" s="38"/>
      <c r="AQ169" s="2"/>
      <c r="AR169" s="2"/>
      <c r="AS169" s="2"/>
      <c r="AT169" s="2"/>
      <c r="AU169" s="2"/>
    </row>
    <row r="170">
      <c r="A170" s="55">
        <v>168.0</v>
      </c>
      <c r="B170" s="56" t="s">
        <v>236</v>
      </c>
      <c r="C170" s="34">
        <v>92074.0</v>
      </c>
      <c r="D170" s="34">
        <v>92286.0</v>
      </c>
      <c r="E170" s="2" t="s">
        <v>56</v>
      </c>
      <c r="F170" s="2" t="s">
        <v>1059</v>
      </c>
      <c r="G170" s="34">
        <v>92074.0</v>
      </c>
      <c r="H170" s="2" t="s">
        <v>58</v>
      </c>
      <c r="I170" s="34">
        <f>IF(ISBLANK(G170),"N/A", IF(G170&gt;$D170, ABS(G170-$D170+1),ABS(G170-$D170-1)))</f>
        <v>213</v>
      </c>
      <c r="J170" s="34">
        <v>92074.0</v>
      </c>
      <c r="K170" s="2" t="s">
        <v>58</v>
      </c>
      <c r="L170" s="34">
        <f>IF(ISBLANK(J170),"N/A", IF(J170&gt;$D170, ABS(J170-$D170+1),ABS(J170-$D170-1)))</f>
        <v>213</v>
      </c>
      <c r="M170" s="2" t="s">
        <v>59</v>
      </c>
      <c r="N170" s="34">
        <v>179.0</v>
      </c>
      <c r="O170" s="34">
        <v>92074.0</v>
      </c>
      <c r="P170" s="34">
        <v>7.0</v>
      </c>
      <c r="Q170" s="2" t="s">
        <v>58</v>
      </c>
      <c r="R170" s="34">
        <f>IF(ISBLANK(O170),"N/A", IF(O170&gt;$D170, ABS(O170-$D170+1),ABS(O170-$D170-1)))</f>
        <v>213</v>
      </c>
      <c r="S170" s="35">
        <v>0.485</v>
      </c>
      <c r="T170" s="34">
        <v>92242.0</v>
      </c>
      <c r="U170" s="34" t="s">
        <v>58</v>
      </c>
      <c r="V170" s="34">
        <f>IF(ISBLANK(T170),"N/A", IF(T170&gt;$D170, ABS(T170-$D170+1),ABS(T170-$D170-1)))</f>
        <v>45</v>
      </c>
      <c r="W170" s="34" t="s">
        <v>1060</v>
      </c>
      <c r="X170" s="34" t="s">
        <v>1061</v>
      </c>
      <c r="Y170" s="34">
        <f>G170</f>
        <v>92074</v>
      </c>
      <c r="Z170" s="34">
        <f>J170</f>
        <v>92074</v>
      </c>
      <c r="AA170" s="34">
        <f>O170</f>
        <v>92074</v>
      </c>
      <c r="AB170" s="2" t="s">
        <v>1062</v>
      </c>
      <c r="AC170" s="34">
        <v>92074.0</v>
      </c>
      <c r="AD170" s="2" t="s">
        <v>63</v>
      </c>
      <c r="AE170" s="2" t="s">
        <v>64</v>
      </c>
      <c r="AF170" s="2" t="s">
        <v>1063</v>
      </c>
      <c r="AG170" s="2" t="s">
        <v>1064</v>
      </c>
      <c r="AH170" s="36">
        <v>1.0</v>
      </c>
      <c r="AI170" s="37">
        <v>7.0E-43</v>
      </c>
      <c r="AJ170" s="2" t="str">
        <f>CONCATENATE("[",AD170,",",AE170,",",AF170,",",AG170,",",AH170*100,"%,",AI170,"]")</f>
        <v>[NKF,NCBI,Streptomyces phage luke cage ,YP_009840068.1,100%,7E-43]</v>
      </c>
      <c r="AK170" s="72" t="s">
        <v>1065</v>
      </c>
      <c r="AL170" s="2" t="s">
        <v>85</v>
      </c>
      <c r="AM170" s="2" t="s">
        <v>86</v>
      </c>
      <c r="AN170" s="2" t="s">
        <v>849</v>
      </c>
      <c r="AO170" s="41">
        <v>0.1268</v>
      </c>
      <c r="AP170" s="41">
        <v>0.9633</v>
      </c>
      <c r="AQ170" s="2" t="str">
        <f>CONCATENATE("[",AK170,",",AL170,",",AM170,",",AN170,",",AO170*100,"%,",AP170*100,"%]")</f>
        <v>[YorP protein,Pfam,N/A,PF09629.14,12.68%,96.33%]</v>
      </c>
      <c r="AR170" s="2" t="s">
        <v>63</v>
      </c>
      <c r="AS170" s="2" t="s">
        <v>1066</v>
      </c>
      <c r="AT170" s="34">
        <v>0.0</v>
      </c>
      <c r="AU170" s="2" t="s">
        <v>63</v>
      </c>
    </row>
    <row r="171">
      <c r="A171" s="62">
        <v>169.0</v>
      </c>
      <c r="B171" s="63" t="s">
        <v>306</v>
      </c>
      <c r="C171" s="34">
        <v>92295.0</v>
      </c>
      <c r="D171" s="34">
        <v>92370.0</v>
      </c>
      <c r="E171" s="39" t="s">
        <v>307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64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65"/>
      <c r="AI171" s="66"/>
      <c r="AJ171" s="2"/>
      <c r="AK171" s="2"/>
      <c r="AL171" s="2"/>
      <c r="AM171" s="2"/>
      <c r="AN171" s="2"/>
      <c r="AO171" s="38"/>
      <c r="AP171" s="38"/>
      <c r="AQ171" s="2"/>
      <c r="AR171" s="2"/>
      <c r="AS171" s="2"/>
      <c r="AT171" s="2"/>
      <c r="AU171" s="2"/>
    </row>
    <row r="172">
      <c r="A172" s="62">
        <v>170.0</v>
      </c>
      <c r="B172" s="63" t="s">
        <v>306</v>
      </c>
      <c r="C172" s="34">
        <v>92555.0</v>
      </c>
      <c r="D172" s="34">
        <v>92628.0</v>
      </c>
      <c r="E172" s="39" t="s">
        <v>307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64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65"/>
      <c r="AI172" s="66"/>
      <c r="AJ172" s="2"/>
      <c r="AK172" s="2"/>
      <c r="AL172" s="2"/>
      <c r="AM172" s="2"/>
      <c r="AN172" s="2"/>
      <c r="AO172" s="38"/>
      <c r="AP172" s="38"/>
      <c r="AQ172" s="2"/>
      <c r="AR172" s="2"/>
      <c r="AS172" s="2"/>
      <c r="AT172" s="2"/>
      <c r="AU172" s="2"/>
    </row>
    <row r="173">
      <c r="A173" s="55">
        <v>171.0</v>
      </c>
      <c r="B173" s="56" t="s">
        <v>236</v>
      </c>
      <c r="C173" s="34">
        <v>92831.0</v>
      </c>
      <c r="D173" s="34">
        <v>93625.0</v>
      </c>
      <c r="E173" s="2" t="s">
        <v>56</v>
      </c>
      <c r="F173" s="2" t="s">
        <v>1067</v>
      </c>
      <c r="G173" s="34">
        <v>92831.0</v>
      </c>
      <c r="H173" s="2" t="s">
        <v>58</v>
      </c>
      <c r="I173" s="34">
        <f>IF(ISBLANK(G173),"N/A", IF(G173&gt;$D173, ABS(G173-$D173+1),ABS(G173-$D173-1)))</f>
        <v>795</v>
      </c>
      <c r="J173" s="34">
        <v>92831.0</v>
      </c>
      <c r="K173" s="2" t="s">
        <v>58</v>
      </c>
      <c r="L173" s="34">
        <f>IF(ISBLANK(J173),"N/A", IF(J173&gt;$D173, ABS(J173-$D173+1),ABS(J173-$D173-1)))</f>
        <v>795</v>
      </c>
      <c r="M173" s="2" t="s">
        <v>59</v>
      </c>
      <c r="N173" s="34">
        <v>183.0</v>
      </c>
      <c r="O173" s="34">
        <v>92831.0</v>
      </c>
      <c r="P173" s="34">
        <v>23.0</v>
      </c>
      <c r="Q173" s="2" t="s">
        <v>58</v>
      </c>
      <c r="R173" s="34">
        <f>IF(ISBLANK(O173),"N/A", IF(O173&gt;$D173, ABS(O173-$D173+1),ABS(O173-$D173-1)))</f>
        <v>795</v>
      </c>
      <c r="S173" s="35">
        <v>0.308</v>
      </c>
      <c r="T173" s="34">
        <v>92831.0</v>
      </c>
      <c r="U173" s="34" t="s">
        <v>58</v>
      </c>
      <c r="V173" s="34">
        <f>IF(ISBLANK(T173),"N/A", IF(T173&gt;$D173, ABS(T173-$D173+1),ABS(T173-$D173-1)))</f>
        <v>795</v>
      </c>
      <c r="W173" s="34" t="s">
        <v>1068</v>
      </c>
      <c r="X173" s="34" t="s">
        <v>1069</v>
      </c>
      <c r="Y173" s="34">
        <f>G173</f>
        <v>92831</v>
      </c>
      <c r="Z173" s="34">
        <f>J173</f>
        <v>92831</v>
      </c>
      <c r="AA173" s="34">
        <f>O173</f>
        <v>92831</v>
      </c>
      <c r="AB173" s="2" t="s">
        <v>1070</v>
      </c>
      <c r="AC173" s="34">
        <v>92831.0</v>
      </c>
      <c r="AD173" s="2" t="s">
        <v>63</v>
      </c>
      <c r="AE173" s="2" t="s">
        <v>64</v>
      </c>
      <c r="AF173" s="2" t="s">
        <v>1071</v>
      </c>
      <c r="AG173" s="2" t="s">
        <v>1072</v>
      </c>
      <c r="AH173" s="41">
        <v>0.9962</v>
      </c>
      <c r="AI173" s="34">
        <v>0.0</v>
      </c>
      <c r="AJ173" s="2" t="str">
        <f>CONCATENATE("[",AD173,",",AE173,",",AF173,",",AG173,",",AH173*100,"%,",AI173,"]")</f>
        <v>[NKF,NCBI,SEA_BIRCHLYN 173,QDF17313.1,99.62%,0]</v>
      </c>
      <c r="AK173" s="2" t="s">
        <v>1073</v>
      </c>
      <c r="AL173" s="2" t="s">
        <v>85</v>
      </c>
      <c r="AM173" s="2" t="s">
        <v>1074</v>
      </c>
      <c r="AN173" s="45" t="s">
        <v>1075</v>
      </c>
      <c r="AO173" s="41">
        <v>0.7132</v>
      </c>
      <c r="AP173" s="41">
        <v>0.9952</v>
      </c>
      <c r="AQ173" s="2" t="str">
        <f>CONCATENATE("[",AK173,",",AL173,",",AM173,",",AN173,",",AO173*100,"%,",AP173*100,"%]")</f>
        <v>[vWA-terf,Pfam,vWA-TerF-like,PF10138.13,71.32%,99.52%]</v>
      </c>
      <c r="AR173" s="2" t="s">
        <v>63</v>
      </c>
      <c r="AS173" s="2" t="s">
        <v>68</v>
      </c>
      <c r="AT173" s="34">
        <v>0.0</v>
      </c>
      <c r="AU173" s="2" t="s">
        <v>63</v>
      </c>
    </row>
    <row r="174">
      <c r="A174" s="62">
        <v>172.0</v>
      </c>
      <c r="B174" s="63" t="s">
        <v>306</v>
      </c>
      <c r="C174" s="34">
        <v>93684.0</v>
      </c>
      <c r="D174" s="34">
        <v>93757.0</v>
      </c>
      <c r="E174" s="39" t="s">
        <v>307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64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65"/>
      <c r="AI174" s="66"/>
      <c r="AJ174" s="2"/>
      <c r="AK174" s="2"/>
      <c r="AL174" s="2"/>
      <c r="AM174" s="2"/>
      <c r="AN174" s="2"/>
      <c r="AO174" s="38"/>
      <c r="AP174" s="38"/>
      <c r="AQ174" s="2"/>
      <c r="AR174" s="2"/>
      <c r="AS174" s="2"/>
      <c r="AT174" s="2"/>
      <c r="AU174" s="2"/>
    </row>
    <row r="175">
      <c r="A175" s="62">
        <v>173.0</v>
      </c>
      <c r="B175" s="63" t="s">
        <v>306</v>
      </c>
      <c r="C175" s="34">
        <v>93758.0</v>
      </c>
      <c r="D175" s="34">
        <v>93829.0</v>
      </c>
      <c r="E175" s="39" t="s">
        <v>788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64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65"/>
      <c r="AI175" s="66"/>
      <c r="AJ175" s="2"/>
      <c r="AK175" s="2"/>
      <c r="AL175" s="2"/>
      <c r="AM175" s="2"/>
      <c r="AN175" s="2"/>
      <c r="AO175" s="38"/>
      <c r="AP175" s="38"/>
      <c r="AQ175" s="2"/>
      <c r="AR175" s="2"/>
      <c r="AS175" s="2"/>
      <c r="AT175" s="2"/>
      <c r="AU175" s="2"/>
    </row>
    <row r="176">
      <c r="A176" s="55">
        <v>174.0</v>
      </c>
      <c r="B176" s="56" t="s">
        <v>236</v>
      </c>
      <c r="C176" s="34">
        <v>93909.0</v>
      </c>
      <c r="D176" s="34">
        <v>94028.0</v>
      </c>
      <c r="E176" s="2" t="s">
        <v>56</v>
      </c>
      <c r="F176" s="2" t="s">
        <v>1076</v>
      </c>
      <c r="G176" s="34">
        <v>93909.0</v>
      </c>
      <c r="H176" s="2" t="s">
        <v>58</v>
      </c>
      <c r="I176" s="34">
        <f t="shared" ref="I176:I177" si="119">IF(ISBLANK(G176),"N/A", IF(G176&gt;$D176, ABS(G176-$D176+1),ABS(G176-$D176-1)))</f>
        <v>120</v>
      </c>
      <c r="J176" s="34">
        <v>93909.0</v>
      </c>
      <c r="K176" s="2" t="s">
        <v>58</v>
      </c>
      <c r="L176" s="34">
        <f t="shared" ref="L176:L177" si="120">IF(ISBLANK(J176),"N/A", IF(J176&gt;$D176, ABS(J176-$D176+1),ABS(J176-$D176-1)))</f>
        <v>120</v>
      </c>
      <c r="M176" s="2" t="s">
        <v>59</v>
      </c>
      <c r="N176" s="34">
        <v>186.0</v>
      </c>
      <c r="O176" s="34">
        <v>93909.0</v>
      </c>
      <c r="P176" s="34">
        <v>9.0</v>
      </c>
      <c r="Q176" s="2" t="s">
        <v>79</v>
      </c>
      <c r="R176" s="34">
        <f t="shared" ref="R176:R177" si="121">IF(ISBLANK(O176),"N/A", IF(O176&gt;$D176, ABS(O176-$D176+1),ABS(O176-$D176-1)))</f>
        <v>120</v>
      </c>
      <c r="S176" s="35">
        <v>0.303</v>
      </c>
      <c r="T176" s="34">
        <v>93909.0</v>
      </c>
      <c r="U176" s="34" t="s">
        <v>58</v>
      </c>
      <c r="V176" s="34">
        <f t="shared" ref="V176:V177" si="122">IF(ISBLANK(T176),"N/A", IF(T176&gt;$D176, ABS(T176-$D176+1),ABS(T176-$D176-1)))</f>
        <v>120</v>
      </c>
      <c r="W176" s="34" t="s">
        <v>1077</v>
      </c>
      <c r="X176" s="34" t="s">
        <v>1078</v>
      </c>
      <c r="Y176" s="34">
        <f t="shared" ref="Y176:Y177" si="123">G176</f>
        <v>93909</v>
      </c>
      <c r="Z176" s="34">
        <f t="shared" ref="Z176:Z177" si="124">J176</f>
        <v>93909</v>
      </c>
      <c r="AA176" s="34">
        <f t="shared" ref="AA176:AA177" si="125">O176</f>
        <v>93909</v>
      </c>
      <c r="AB176" s="2" t="s">
        <v>1079</v>
      </c>
      <c r="AC176" s="34">
        <v>93909.0</v>
      </c>
      <c r="AD176" s="2" t="s">
        <v>63</v>
      </c>
      <c r="AE176" s="2" t="s">
        <v>64</v>
      </c>
      <c r="AF176" s="2" t="s">
        <v>1080</v>
      </c>
      <c r="AG176" s="2" t="s">
        <v>1081</v>
      </c>
      <c r="AH176" s="36">
        <v>1.0</v>
      </c>
      <c r="AI176" s="37">
        <v>2.0E-17</v>
      </c>
      <c r="AJ176" s="2" t="str">
        <f t="shared" ref="AJ176:AJ177" si="126">CONCATENATE("[",AD176,",",AE176,",",AF176,",",AG176,",",AH176*100,"%,",AI176,"]")</f>
        <v>[NKF,NCBI,Streptomyces phage karimac,YP_009840318.1,100%,2E-17]</v>
      </c>
      <c r="AK176" s="2" t="s">
        <v>104</v>
      </c>
      <c r="AL176" s="2"/>
      <c r="AM176" s="2"/>
      <c r="AN176" s="2"/>
      <c r="AO176" s="38"/>
      <c r="AP176" s="38"/>
      <c r="AQ176" s="2" t="str">
        <f t="shared" ref="AQ176:AQ177" si="127">CONCATENATE("[",AK176,",",AL176,",",AM176,",",AN176,",",AO176*100,"%,",AP176*100,"%]")</f>
        <v>[NKF. no hit above 90%,,,,0%,0%]</v>
      </c>
      <c r="AR176" s="2" t="s">
        <v>63</v>
      </c>
      <c r="AS176" s="2" t="s">
        <v>68</v>
      </c>
      <c r="AT176" s="34">
        <v>0.0</v>
      </c>
      <c r="AU176" s="2" t="s">
        <v>63</v>
      </c>
    </row>
    <row r="177">
      <c r="A177" s="55">
        <v>175.0</v>
      </c>
      <c r="B177" s="56" t="s">
        <v>236</v>
      </c>
      <c r="C177" s="34">
        <v>94031.0</v>
      </c>
      <c r="D177" s="34">
        <v>94204.0</v>
      </c>
      <c r="E177" s="2" t="s">
        <v>56</v>
      </c>
      <c r="F177" s="2" t="s">
        <v>1082</v>
      </c>
      <c r="G177" s="34">
        <v>94031.0</v>
      </c>
      <c r="H177" s="2" t="s">
        <v>143</v>
      </c>
      <c r="I177" s="34">
        <f t="shared" si="119"/>
        <v>174</v>
      </c>
      <c r="J177" s="34">
        <v>94031.0</v>
      </c>
      <c r="K177" s="2" t="s">
        <v>143</v>
      </c>
      <c r="L177" s="34">
        <f t="shared" si="120"/>
        <v>174</v>
      </c>
      <c r="M177" s="2" t="s">
        <v>59</v>
      </c>
      <c r="N177" s="34">
        <v>187.0</v>
      </c>
      <c r="O177" s="34">
        <v>94031.0</v>
      </c>
      <c r="P177" s="34">
        <v>3.0</v>
      </c>
      <c r="Q177" s="2" t="s">
        <v>143</v>
      </c>
      <c r="R177" s="34">
        <f t="shared" si="121"/>
        <v>174</v>
      </c>
      <c r="S177" s="41">
        <v>0.974</v>
      </c>
      <c r="T177" s="34">
        <v>94031.0</v>
      </c>
      <c r="U177" s="34" t="s">
        <v>143</v>
      </c>
      <c r="V177" s="34">
        <f t="shared" si="122"/>
        <v>174</v>
      </c>
      <c r="W177" s="34" t="s">
        <v>1083</v>
      </c>
      <c r="X177" s="2" t="s">
        <v>1084</v>
      </c>
      <c r="Y177" s="34">
        <f t="shared" si="123"/>
        <v>94031</v>
      </c>
      <c r="Z177" s="34">
        <f t="shared" si="124"/>
        <v>94031</v>
      </c>
      <c r="AA177" s="34">
        <f t="shared" si="125"/>
        <v>94031</v>
      </c>
      <c r="AB177" s="2" t="s">
        <v>1085</v>
      </c>
      <c r="AC177" s="34">
        <v>94031.0</v>
      </c>
      <c r="AD177" s="2" t="s">
        <v>63</v>
      </c>
      <c r="AE177" s="2" t="s">
        <v>64</v>
      </c>
      <c r="AF177" s="2" t="s">
        <v>1086</v>
      </c>
      <c r="AG177" s="2" t="s">
        <v>1087</v>
      </c>
      <c r="AH177" s="36">
        <v>1.0</v>
      </c>
      <c r="AI177" s="37">
        <v>2.0E-31</v>
      </c>
      <c r="AJ177" s="2" t="str">
        <f t="shared" si="126"/>
        <v>[NKF,NCBI,Streptomyces Phage Karimac,YP_009840319.1,100%,2E-31]</v>
      </c>
      <c r="AK177" s="2" t="s">
        <v>104</v>
      </c>
      <c r="AL177" s="2"/>
      <c r="AM177" s="2"/>
      <c r="AN177" s="2"/>
      <c r="AO177" s="38"/>
      <c r="AP177" s="38"/>
      <c r="AQ177" s="2" t="str">
        <f t="shared" si="127"/>
        <v>[NKF. no hit above 90%,,,,0%,0%]</v>
      </c>
      <c r="AR177" s="2" t="s">
        <v>63</v>
      </c>
      <c r="AS177" s="2" t="s">
        <v>68</v>
      </c>
      <c r="AT177" s="34">
        <v>0.0</v>
      </c>
      <c r="AU177" s="2" t="s">
        <v>63</v>
      </c>
    </row>
    <row r="178">
      <c r="A178" s="62">
        <v>176.0</v>
      </c>
      <c r="B178" s="63" t="s">
        <v>306</v>
      </c>
      <c r="C178" s="34">
        <v>94225.0</v>
      </c>
      <c r="D178" s="34">
        <v>94308.0</v>
      </c>
      <c r="E178" s="39" t="s">
        <v>307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64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65"/>
      <c r="AI178" s="66"/>
      <c r="AJ178" s="2"/>
      <c r="AK178" s="2"/>
      <c r="AL178" s="2"/>
      <c r="AM178" s="2"/>
      <c r="AN178" s="2"/>
      <c r="AO178" s="38"/>
      <c r="AP178" s="38"/>
      <c r="AQ178" s="2"/>
      <c r="AR178" s="2"/>
      <c r="AS178" s="2"/>
      <c r="AT178" s="2"/>
      <c r="AU178" s="2"/>
    </row>
    <row r="179">
      <c r="A179" s="62">
        <v>177.0</v>
      </c>
      <c r="B179" s="63" t="s">
        <v>306</v>
      </c>
      <c r="C179" s="34">
        <v>94571.0</v>
      </c>
      <c r="D179" s="34">
        <v>94644.0</v>
      </c>
      <c r="E179" s="39" t="s">
        <v>307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64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65"/>
      <c r="AI179" s="66"/>
      <c r="AJ179" s="2"/>
      <c r="AK179" s="2"/>
      <c r="AL179" s="2"/>
      <c r="AM179" s="2"/>
      <c r="AN179" s="2"/>
      <c r="AO179" s="38"/>
      <c r="AP179" s="38"/>
      <c r="AQ179" s="2"/>
      <c r="AR179" s="2"/>
      <c r="AS179" s="2"/>
      <c r="AT179" s="2"/>
      <c r="AU179" s="2"/>
    </row>
    <row r="180">
      <c r="A180" s="55">
        <v>178.0</v>
      </c>
      <c r="B180" s="56" t="s">
        <v>236</v>
      </c>
      <c r="C180" s="34">
        <v>94676.0</v>
      </c>
      <c r="D180" s="34">
        <v>95053.0</v>
      </c>
      <c r="E180" s="2" t="s">
        <v>113</v>
      </c>
      <c r="F180" s="2" t="s">
        <v>1088</v>
      </c>
      <c r="G180" s="34">
        <v>94676.0</v>
      </c>
      <c r="H180" s="2" t="s">
        <v>58</v>
      </c>
      <c r="I180" s="34">
        <f t="shared" ref="I180:I182" si="128">IF(ISBLANK(G180),"N/A", IF(G180&gt;$D180, ABS(G180-$D180+1),ABS(G180-$D180-1)))</f>
        <v>378</v>
      </c>
      <c r="J180" s="34">
        <v>94676.0</v>
      </c>
      <c r="K180" s="2" t="s">
        <v>58</v>
      </c>
      <c r="L180" s="34">
        <f t="shared" ref="L180:L182" si="129">IF(ISBLANK(J180),"N/A", IF(J180&gt;$D180, ABS(J180-$D180+1),ABS(J180-$D180-1)))</f>
        <v>378</v>
      </c>
      <c r="M180" s="2" t="s">
        <v>59</v>
      </c>
      <c r="N180" s="34">
        <v>190.0</v>
      </c>
      <c r="O180" s="34">
        <v>94676.0</v>
      </c>
      <c r="P180" s="34">
        <v>6.0</v>
      </c>
      <c r="Q180" s="2" t="s">
        <v>58</v>
      </c>
      <c r="R180" s="34">
        <f t="shared" ref="R180:R182" si="130">IF(ISBLANK(O180),"N/A", IF(O180&gt;$D180, ABS(O180-$D180+1),ABS(O180-$D180-1)))</f>
        <v>378</v>
      </c>
      <c r="S180" s="35">
        <v>1.0</v>
      </c>
      <c r="T180" s="34">
        <v>94604.0</v>
      </c>
      <c r="U180" s="34" t="s">
        <v>79</v>
      </c>
      <c r="V180" s="34">
        <f t="shared" ref="V180:V182" si="131">IF(ISBLANK(T180),"N/A", IF(T180&gt;$D180, ABS(T180-$D180+1),ABS(T180-$D180-1)))</f>
        <v>450</v>
      </c>
      <c r="W180" s="34" t="s">
        <v>1089</v>
      </c>
      <c r="X180" s="2" t="s">
        <v>1090</v>
      </c>
      <c r="Y180" s="34">
        <f t="shared" ref="Y180:Y182" si="132">G180</f>
        <v>94676</v>
      </c>
      <c r="Z180" s="34">
        <f t="shared" ref="Z180:Z182" si="133">J180</f>
        <v>94676</v>
      </c>
      <c r="AA180" s="34">
        <f t="shared" ref="AA180:AA182" si="134">O180</f>
        <v>94676</v>
      </c>
      <c r="AB180" s="2" t="s">
        <v>1091</v>
      </c>
      <c r="AC180" s="34">
        <v>94676.0</v>
      </c>
      <c r="AD180" s="2" t="s">
        <v>63</v>
      </c>
      <c r="AE180" s="2" t="s">
        <v>131</v>
      </c>
      <c r="AF180" s="39" t="s">
        <v>1092</v>
      </c>
      <c r="AG180" s="2"/>
      <c r="AH180" s="36">
        <v>1.0</v>
      </c>
      <c r="AI180" s="37">
        <v>2.0E-84</v>
      </c>
      <c r="AJ180" s="2" t="str">
        <f t="shared" ref="AJ180:AJ182" si="135">CONCATENATE("[",AD180,",",AE180,",",AF180,",",AG180,",",AH180*100,"%,",AI180,"]")</f>
        <v>[NKF,DNAMaster,Strepomyces Phage SEA_MINDFLAYER 175,,100%,2E-84]</v>
      </c>
      <c r="AK180" s="2" t="s">
        <v>1093</v>
      </c>
      <c r="AL180" s="2" t="s">
        <v>139</v>
      </c>
      <c r="AM180" s="2" t="s">
        <v>1094</v>
      </c>
      <c r="AN180" s="94" t="s">
        <v>1095</v>
      </c>
      <c r="AO180" s="41">
        <v>0.6429</v>
      </c>
      <c r="AP180" s="41">
        <v>0.9026</v>
      </c>
      <c r="AQ180" s="2" t="str">
        <f t="shared" ref="AQ180:AQ182" si="136">CONCATENATE("[",AK180,",",AL180,",",AM180,",",AN180,",",AO180*100,"%,",AP180*100,"%]")</f>
        <v>[ssDNA binding protein,PDB,pfuThermo-DBP-RP1,4PSM_D,64.29%,90.26%]</v>
      </c>
      <c r="AR180" s="2" t="s">
        <v>63</v>
      </c>
      <c r="AS180" s="2" t="s">
        <v>68</v>
      </c>
      <c r="AT180" s="34">
        <v>0.0</v>
      </c>
      <c r="AU180" s="2" t="s">
        <v>63</v>
      </c>
    </row>
    <row r="181">
      <c r="A181" s="55">
        <v>179.0</v>
      </c>
      <c r="B181" s="56" t="s">
        <v>236</v>
      </c>
      <c r="C181" s="34">
        <v>95064.0</v>
      </c>
      <c r="D181" s="34">
        <v>95360.0</v>
      </c>
      <c r="E181" s="2" t="s">
        <v>69</v>
      </c>
      <c r="F181" s="2" t="s">
        <v>1096</v>
      </c>
      <c r="G181" s="34">
        <v>95064.0</v>
      </c>
      <c r="H181" s="2" t="s">
        <v>143</v>
      </c>
      <c r="I181" s="34">
        <f t="shared" si="128"/>
        <v>297</v>
      </c>
      <c r="J181" s="34">
        <v>95130.0</v>
      </c>
      <c r="K181" s="2" t="s">
        <v>79</v>
      </c>
      <c r="L181" s="34">
        <f t="shared" si="129"/>
        <v>231</v>
      </c>
      <c r="M181" s="2" t="s">
        <v>127</v>
      </c>
      <c r="N181" s="34">
        <v>191.0</v>
      </c>
      <c r="O181" s="34">
        <v>95064.0</v>
      </c>
      <c r="P181" s="34">
        <v>12.0</v>
      </c>
      <c r="Q181" s="2" t="s">
        <v>143</v>
      </c>
      <c r="R181" s="34">
        <f t="shared" si="130"/>
        <v>297</v>
      </c>
      <c r="S181" s="35">
        <v>0.339</v>
      </c>
      <c r="T181" s="34">
        <v>95028.0</v>
      </c>
      <c r="U181" s="34" t="s">
        <v>58</v>
      </c>
      <c r="V181" s="34">
        <f t="shared" si="131"/>
        <v>333</v>
      </c>
      <c r="W181" s="34" t="s">
        <v>1097</v>
      </c>
      <c r="X181" s="34" t="s">
        <v>1098</v>
      </c>
      <c r="Y181" s="34">
        <f t="shared" si="132"/>
        <v>95064</v>
      </c>
      <c r="Z181" s="34">
        <f t="shared" si="133"/>
        <v>95130</v>
      </c>
      <c r="AA181" s="34">
        <f t="shared" si="134"/>
        <v>95064</v>
      </c>
      <c r="AB181" s="2" t="s">
        <v>1099</v>
      </c>
      <c r="AC181" s="34">
        <v>95064.0</v>
      </c>
      <c r="AD181" s="2" t="s">
        <v>63</v>
      </c>
      <c r="AE181" s="2" t="s">
        <v>64</v>
      </c>
      <c r="AF181" s="2" t="s">
        <v>1100</v>
      </c>
      <c r="AG181" s="2" t="s">
        <v>1101</v>
      </c>
      <c r="AH181" s="36">
        <v>1.0</v>
      </c>
      <c r="AI181" s="37">
        <v>4.0E-65</v>
      </c>
      <c r="AJ181" s="2" t="str">
        <f t="shared" si="135"/>
        <v>[NKF,NCBI,IchabodCrane_177,QFP97463.1,100%,4E-65]</v>
      </c>
      <c r="AK181" s="2" t="s">
        <v>63</v>
      </c>
      <c r="AL181" s="2" t="s">
        <v>1102</v>
      </c>
      <c r="AM181" s="2" t="s">
        <v>1103</v>
      </c>
      <c r="AN181" s="45" t="s">
        <v>1104</v>
      </c>
      <c r="AO181" s="41">
        <v>0.7272</v>
      </c>
      <c r="AP181" s="41">
        <v>0.9968</v>
      </c>
      <c r="AQ181" s="2" t="str">
        <f t="shared" si="136"/>
        <v>[NKF,pfam,DUF732,PF05305.18,72.72%,99.68%]</v>
      </c>
      <c r="AR181" s="2" t="s">
        <v>63</v>
      </c>
      <c r="AS181" s="2" t="s">
        <v>68</v>
      </c>
      <c r="AT181" s="34">
        <v>0.0</v>
      </c>
      <c r="AU181" s="2" t="s">
        <v>63</v>
      </c>
    </row>
    <row r="182">
      <c r="A182" s="55">
        <v>180.0</v>
      </c>
      <c r="B182" s="56" t="s">
        <v>236</v>
      </c>
      <c r="C182" s="34">
        <v>95362.0</v>
      </c>
      <c r="D182" s="34">
        <v>95616.0</v>
      </c>
      <c r="E182" s="2" t="s">
        <v>69</v>
      </c>
      <c r="F182" s="2" t="s">
        <v>1105</v>
      </c>
      <c r="G182" s="34">
        <v>95362.0</v>
      </c>
      <c r="H182" s="2" t="s">
        <v>58</v>
      </c>
      <c r="I182" s="34">
        <f t="shared" si="128"/>
        <v>255</v>
      </c>
      <c r="J182" s="34">
        <v>95362.0</v>
      </c>
      <c r="K182" s="2" t="s">
        <v>58</v>
      </c>
      <c r="L182" s="34">
        <f t="shared" si="129"/>
        <v>255</v>
      </c>
      <c r="M182" s="2" t="s">
        <v>59</v>
      </c>
      <c r="N182" s="34">
        <v>192.0</v>
      </c>
      <c r="O182" s="34">
        <v>95362.0</v>
      </c>
      <c r="P182" s="34">
        <v>8.0</v>
      </c>
      <c r="Q182" s="2" t="s">
        <v>58</v>
      </c>
      <c r="R182" s="34">
        <f t="shared" si="130"/>
        <v>255</v>
      </c>
      <c r="S182" s="35">
        <v>1.0</v>
      </c>
      <c r="T182" s="34">
        <v>95362.0</v>
      </c>
      <c r="U182" s="34" t="s">
        <v>58</v>
      </c>
      <c r="V182" s="34">
        <f t="shared" si="131"/>
        <v>255</v>
      </c>
      <c r="W182" s="34" t="s">
        <v>1106</v>
      </c>
      <c r="X182" s="34" t="s">
        <v>1107</v>
      </c>
      <c r="Y182" s="34">
        <f t="shared" si="132"/>
        <v>95362</v>
      </c>
      <c r="Z182" s="34">
        <f t="shared" si="133"/>
        <v>95362</v>
      </c>
      <c r="AA182" s="34">
        <f t="shared" si="134"/>
        <v>95362</v>
      </c>
      <c r="AB182" s="2" t="s">
        <v>1108</v>
      </c>
      <c r="AC182" s="34">
        <v>95362.0</v>
      </c>
      <c r="AD182" s="2" t="s">
        <v>63</v>
      </c>
      <c r="AE182" s="2" t="s">
        <v>131</v>
      </c>
      <c r="AF182" s="39" t="s">
        <v>1109</v>
      </c>
      <c r="AG182" s="2"/>
      <c r="AH182" s="36">
        <v>1.0</v>
      </c>
      <c r="AI182" s="37">
        <v>0.0</v>
      </c>
      <c r="AJ182" s="2" t="str">
        <f t="shared" si="135"/>
        <v>[NKF,DNAMaster,SEA_STARBOW_181,,100%,0]</v>
      </c>
      <c r="AK182" s="2" t="s">
        <v>104</v>
      </c>
      <c r="AL182" s="2"/>
      <c r="AM182" s="2"/>
      <c r="AN182" s="2"/>
      <c r="AO182" s="38"/>
      <c r="AP182" s="38"/>
      <c r="AQ182" s="2" t="str">
        <f t="shared" si="136"/>
        <v>[NKF. no hit above 90%,,,,0%,0%]</v>
      </c>
      <c r="AR182" s="2" t="s">
        <v>63</v>
      </c>
      <c r="AS182" s="2" t="s">
        <v>68</v>
      </c>
      <c r="AT182" s="34">
        <v>0.0</v>
      </c>
      <c r="AU182" s="2" t="s">
        <v>63</v>
      </c>
    </row>
    <row r="183">
      <c r="A183" s="62">
        <v>181.0</v>
      </c>
      <c r="B183" s="63" t="s">
        <v>306</v>
      </c>
      <c r="C183" s="34">
        <v>95636.0</v>
      </c>
      <c r="D183" s="34">
        <v>95713.0</v>
      </c>
      <c r="E183" s="39" t="s">
        <v>788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64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65"/>
      <c r="AI183" s="66"/>
      <c r="AJ183" s="2"/>
      <c r="AK183" s="2"/>
      <c r="AL183" s="2"/>
      <c r="AM183" s="2"/>
      <c r="AN183" s="2"/>
      <c r="AO183" s="38"/>
      <c r="AP183" s="38"/>
      <c r="AQ183" s="2"/>
      <c r="AR183" s="2"/>
      <c r="AS183" s="2"/>
      <c r="AT183" s="2"/>
      <c r="AU183" s="2"/>
    </row>
    <row r="184">
      <c r="A184" s="62">
        <v>182.0</v>
      </c>
      <c r="B184" s="63" t="s">
        <v>306</v>
      </c>
      <c r="C184" s="34">
        <v>95715.0</v>
      </c>
      <c r="D184" s="34">
        <v>95790.0</v>
      </c>
      <c r="E184" s="39" t="s">
        <v>307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64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65"/>
      <c r="AI184" s="66"/>
      <c r="AJ184" s="2"/>
      <c r="AK184" s="2"/>
      <c r="AL184" s="2"/>
      <c r="AM184" s="2"/>
      <c r="AN184" s="2"/>
      <c r="AO184" s="38"/>
      <c r="AP184" s="38"/>
      <c r="AQ184" s="2"/>
      <c r="AR184" s="2"/>
      <c r="AS184" s="2"/>
      <c r="AT184" s="2"/>
      <c r="AU184" s="2"/>
    </row>
    <row r="185">
      <c r="A185" s="62">
        <v>183.0</v>
      </c>
      <c r="B185" s="63" t="s">
        <v>306</v>
      </c>
      <c r="C185" s="34">
        <v>95881.0</v>
      </c>
      <c r="D185" s="34">
        <v>95953.0</v>
      </c>
      <c r="E185" s="39" t="s">
        <v>307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64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65"/>
      <c r="AI185" s="66"/>
      <c r="AJ185" s="2"/>
      <c r="AK185" s="2"/>
      <c r="AL185" s="2"/>
      <c r="AM185" s="2"/>
      <c r="AN185" s="2"/>
      <c r="AO185" s="38"/>
      <c r="AP185" s="38"/>
      <c r="AQ185" s="2"/>
      <c r="AR185" s="2"/>
      <c r="AS185" s="2"/>
      <c r="AT185" s="2"/>
      <c r="AU185" s="2"/>
    </row>
    <row r="186">
      <c r="A186" s="55">
        <v>184.0</v>
      </c>
      <c r="B186" s="56" t="s">
        <v>236</v>
      </c>
      <c r="C186" s="34">
        <v>95972.0</v>
      </c>
      <c r="D186" s="34">
        <v>96076.0</v>
      </c>
      <c r="E186" s="2" t="s">
        <v>69</v>
      </c>
      <c r="F186" s="2" t="s">
        <v>1110</v>
      </c>
      <c r="G186" s="2"/>
      <c r="H186" s="2"/>
      <c r="I186" s="34" t="str">
        <f>IF(ISBLANK(G186),"N/A", IF(G186&gt;$D186, ABS(G186-$D186+1),ABS(G186-$D186-1)))</f>
        <v>N/A</v>
      </c>
      <c r="J186" s="34">
        <v>95972.0</v>
      </c>
      <c r="K186" s="2" t="s">
        <v>58</v>
      </c>
      <c r="L186" s="34">
        <f>IF(ISBLANK(J186),"N/A", IF(J186&gt;$D186, ABS(J186-$D186+1),ABS(J186-$D186-1)))</f>
        <v>105</v>
      </c>
      <c r="M186" s="2" t="s">
        <v>191</v>
      </c>
      <c r="N186" s="34">
        <v>196.0</v>
      </c>
      <c r="O186" s="34">
        <v>95972.0</v>
      </c>
      <c r="P186" s="34">
        <v>2.0</v>
      </c>
      <c r="Q186" s="2" t="s">
        <v>58</v>
      </c>
      <c r="R186" s="34">
        <f>IF(ISBLANK(O186),"N/A", IF(O186&gt;$D186, ABS(O186-$D186+1),ABS(O186-$D186-1)))</f>
        <v>105</v>
      </c>
      <c r="S186" s="35">
        <v>0.915</v>
      </c>
      <c r="T186" s="34">
        <v>95972.0</v>
      </c>
      <c r="U186" s="34" t="s">
        <v>58</v>
      </c>
      <c r="V186" s="34">
        <f>IF(ISBLANK(T186),"N/A", IF(T186&gt;$D186, ABS(T186-$D186+1),ABS(T186-$D186-1)))</f>
        <v>105</v>
      </c>
      <c r="W186" s="34" t="s">
        <v>1111</v>
      </c>
      <c r="X186" s="34" t="s">
        <v>1112</v>
      </c>
      <c r="Y186" s="2" t="str">
        <f>G186</f>
        <v/>
      </c>
      <c r="Z186" s="34">
        <f>J186</f>
        <v>95972</v>
      </c>
      <c r="AA186" s="34">
        <f>O186</f>
        <v>95972</v>
      </c>
      <c r="AB186" s="2" t="s">
        <v>1099</v>
      </c>
      <c r="AC186" s="34">
        <v>95972.0</v>
      </c>
      <c r="AD186" s="2" t="s">
        <v>63</v>
      </c>
      <c r="AE186" s="2" t="s">
        <v>171</v>
      </c>
      <c r="AF186" s="39" t="s">
        <v>1113</v>
      </c>
      <c r="AG186" s="2"/>
      <c r="AH186" s="36">
        <v>1.0</v>
      </c>
      <c r="AI186" s="37">
        <v>2.0E-12</v>
      </c>
      <c r="AJ186" s="2" t="str">
        <f>CONCATENATE("[",AD186,",",AE186,",",AF186,",",AG186,",",AH186*100,"%,",AI186,"]")</f>
        <v>[NKF,PhagesDB,TomSawyer_191,,100%,2E-12]</v>
      </c>
      <c r="AK186" s="2" t="s">
        <v>67</v>
      </c>
      <c r="AL186" s="2"/>
      <c r="AM186" s="2"/>
      <c r="AN186" s="2"/>
      <c r="AO186" s="38"/>
      <c r="AP186" s="38"/>
      <c r="AQ186" s="2" t="str">
        <f>CONCATENATE("[",AK186,",",AL186,",",AM186,",",AN186,",",AO186*100,"%,",AP186*100,"%]")</f>
        <v>[NKF, no hits above 90%,,,,0%,0%]</v>
      </c>
      <c r="AR186" s="2" t="s">
        <v>63</v>
      </c>
      <c r="AS186" s="2" t="s">
        <v>68</v>
      </c>
      <c r="AT186" s="34">
        <v>0.0</v>
      </c>
      <c r="AU186" s="2" t="s">
        <v>63</v>
      </c>
    </row>
    <row r="187">
      <c r="A187" s="62">
        <v>185.0</v>
      </c>
      <c r="B187" s="63" t="s">
        <v>306</v>
      </c>
      <c r="C187" s="34">
        <v>96086.0</v>
      </c>
      <c r="D187" s="34">
        <v>96159.0</v>
      </c>
      <c r="E187" s="39" t="s">
        <v>307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64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65"/>
      <c r="AI187" s="66"/>
      <c r="AJ187" s="2"/>
      <c r="AK187" s="2"/>
      <c r="AL187" s="2"/>
      <c r="AM187" s="2"/>
      <c r="AN187" s="2"/>
      <c r="AO187" s="38"/>
      <c r="AP187" s="38"/>
      <c r="AQ187" s="2"/>
      <c r="AR187" s="2"/>
      <c r="AS187" s="2"/>
      <c r="AT187" s="2"/>
      <c r="AU187" s="2"/>
    </row>
    <row r="188">
      <c r="A188" s="55">
        <v>186.0</v>
      </c>
      <c r="B188" s="56" t="s">
        <v>236</v>
      </c>
      <c r="C188" s="34">
        <v>96212.0</v>
      </c>
      <c r="D188" s="34">
        <v>96601.0</v>
      </c>
      <c r="E188" s="2" t="s">
        <v>69</v>
      </c>
      <c r="F188" s="2" t="s">
        <v>1114</v>
      </c>
      <c r="G188" s="34">
        <v>96212.0</v>
      </c>
      <c r="H188" s="2" t="s">
        <v>58</v>
      </c>
      <c r="I188" s="34">
        <f t="shared" ref="I188:I191" si="137">IF(ISBLANK(G188),"N/A", IF(G188&gt;$D188, ABS(G188-$D188+1),ABS(G188-$D188-1)))</f>
        <v>390</v>
      </c>
      <c r="J188" s="34">
        <v>96212.0</v>
      </c>
      <c r="K188" s="2" t="s">
        <v>58</v>
      </c>
      <c r="L188" s="34">
        <f t="shared" ref="L188:L191" si="138">IF(ISBLANK(J188),"N/A", IF(J188&gt;$D188, ABS(J188-$D188+1),ABS(J188-$D188-1)))</f>
        <v>390</v>
      </c>
      <c r="M188" s="2" t="s">
        <v>59</v>
      </c>
      <c r="N188" s="34">
        <v>198.0</v>
      </c>
      <c r="O188" s="34">
        <v>96212.0</v>
      </c>
      <c r="P188" s="34">
        <v>26.0</v>
      </c>
      <c r="Q188" s="2" t="s">
        <v>58</v>
      </c>
      <c r="R188" s="34">
        <f t="shared" ref="R188:R191" si="139">IF(ISBLANK(O188),"N/A", IF(O188&gt;$D188, ABS(O188-$D188+1),ABS(O188-$D188-1)))</f>
        <v>390</v>
      </c>
      <c r="S188" s="35">
        <v>0.809</v>
      </c>
      <c r="T188" s="34">
        <v>96584.0</v>
      </c>
      <c r="U188" s="34" t="s">
        <v>79</v>
      </c>
      <c r="V188" s="34">
        <f t="shared" ref="V188:V191" si="140">IF(ISBLANK(T188),"N/A", IF(T188&gt;$D188, ABS(T188-$D188+1),ABS(T188-$D188-1)))</f>
        <v>18</v>
      </c>
      <c r="W188" s="34" t="s">
        <v>1115</v>
      </c>
      <c r="X188" s="2" t="s">
        <v>1116</v>
      </c>
      <c r="Y188" s="34">
        <f t="shared" ref="Y188:Y191" si="141">G188</f>
        <v>96212</v>
      </c>
      <c r="Z188" s="34">
        <f t="shared" ref="Z188:Z191" si="142">J188</f>
        <v>96212</v>
      </c>
      <c r="AA188" s="34">
        <f t="shared" ref="AA188:AA191" si="143">O188</f>
        <v>96212</v>
      </c>
      <c r="AB188" s="2" t="s">
        <v>1117</v>
      </c>
      <c r="AC188" s="34">
        <v>96212.0</v>
      </c>
      <c r="AD188" s="2" t="s">
        <v>312</v>
      </c>
      <c r="AE188" s="2" t="s">
        <v>131</v>
      </c>
      <c r="AF188" s="39" t="s">
        <v>715</v>
      </c>
      <c r="AG188" s="2"/>
      <c r="AH188" s="36">
        <v>1.0</v>
      </c>
      <c r="AI188" s="37">
        <v>1.0E-90</v>
      </c>
      <c r="AJ188" s="2" t="str">
        <f t="shared" ref="AJ188:AJ191" si="144">CONCATENATE("[",AD188,",",AE188,",",AF188,",",AG188,",",AH188*100,"%,",AI188,"]")</f>
        <v>[HNH endonuclease,DNAMaster,Streptomyces phage IchabodCrane,,100%,1E-90]</v>
      </c>
      <c r="AK188" s="2" t="s">
        <v>63</v>
      </c>
      <c r="AL188" s="2" t="s">
        <v>316</v>
      </c>
      <c r="AM188" s="95" t="s">
        <v>1118</v>
      </c>
      <c r="AN188" s="45" t="s">
        <v>1119</v>
      </c>
      <c r="AO188" s="41">
        <v>0.6535</v>
      </c>
      <c r="AP188" s="41">
        <v>0.9938</v>
      </c>
      <c r="AQ188" s="2" t="str">
        <f t="shared" ref="AQ188:AQ191" si="145">CONCATENATE("[",AK188,",",AL188,",",AM188,",",AN188,",",AO188*100,"%,",AP188*100,"%]")</f>
        <v>[NKF,uniprot,VG59_BPMD2,O64250,65.35%,99.38%]</v>
      </c>
      <c r="AR188" s="2" t="s">
        <v>63</v>
      </c>
      <c r="AS188" s="2" t="s">
        <v>68</v>
      </c>
      <c r="AT188" s="96">
        <v>0.0</v>
      </c>
      <c r="AU188" s="2" t="s">
        <v>63</v>
      </c>
    </row>
    <row r="189">
      <c r="A189" s="55">
        <v>187.0</v>
      </c>
      <c r="B189" s="56" t="s">
        <v>236</v>
      </c>
      <c r="C189" s="34">
        <v>96607.0</v>
      </c>
      <c r="D189" s="34">
        <v>96765.0</v>
      </c>
      <c r="E189" s="2" t="s">
        <v>56</v>
      </c>
      <c r="F189" s="2" t="s">
        <v>1120</v>
      </c>
      <c r="G189" s="34">
        <v>96607.0</v>
      </c>
      <c r="H189" s="2" t="s">
        <v>79</v>
      </c>
      <c r="I189" s="34">
        <f t="shared" si="137"/>
        <v>159</v>
      </c>
      <c r="J189" s="2"/>
      <c r="K189" s="2"/>
      <c r="L189" s="2" t="str">
        <f t="shared" si="138"/>
        <v>N/A</v>
      </c>
      <c r="M189" s="2" t="s">
        <v>167</v>
      </c>
      <c r="N189" s="34">
        <v>199.0</v>
      </c>
      <c r="O189" s="34">
        <v>96607.0</v>
      </c>
      <c r="P189" s="34">
        <v>3.0</v>
      </c>
      <c r="Q189" s="2" t="s">
        <v>79</v>
      </c>
      <c r="R189" s="34">
        <f t="shared" si="139"/>
        <v>159</v>
      </c>
      <c r="S189" s="35">
        <v>0.941</v>
      </c>
      <c r="T189" s="34">
        <v>96736.0</v>
      </c>
      <c r="U189" s="34" t="s">
        <v>58</v>
      </c>
      <c r="V189" s="34">
        <f t="shared" si="140"/>
        <v>30</v>
      </c>
      <c r="W189" s="34" t="s">
        <v>1121</v>
      </c>
      <c r="X189" s="34" t="s">
        <v>1122</v>
      </c>
      <c r="Y189" s="34">
        <f t="shared" si="141"/>
        <v>96607</v>
      </c>
      <c r="Z189" s="2" t="str">
        <f t="shared" si="142"/>
        <v/>
      </c>
      <c r="AA189" s="34">
        <f t="shared" si="143"/>
        <v>96607</v>
      </c>
      <c r="AB189" s="2" t="s">
        <v>1123</v>
      </c>
      <c r="AC189" s="34">
        <v>96607.0</v>
      </c>
      <c r="AD189" s="2" t="s">
        <v>63</v>
      </c>
      <c r="AE189" s="2" t="s">
        <v>1124</v>
      </c>
      <c r="AF189" s="2" t="s">
        <v>1125</v>
      </c>
      <c r="AG189" s="2"/>
      <c r="AH189" s="36">
        <v>1.0</v>
      </c>
      <c r="AI189" s="37">
        <v>1.8E-28</v>
      </c>
      <c r="AJ189" s="2" t="str">
        <f t="shared" si="144"/>
        <v>[NKF,DNA master,Karimac_128,,100%,1.8E-28]</v>
      </c>
      <c r="AK189" s="2" t="s">
        <v>67</v>
      </c>
      <c r="AL189" s="2"/>
      <c r="AM189" s="2"/>
      <c r="AN189" s="2"/>
      <c r="AO189" s="38"/>
      <c r="AP189" s="2"/>
      <c r="AQ189" s="2" t="str">
        <f t="shared" si="145"/>
        <v>[NKF, no hits above 90%,,,,0%,0%]</v>
      </c>
      <c r="AR189" s="2" t="s">
        <v>63</v>
      </c>
      <c r="AS189" s="2" t="s">
        <v>76</v>
      </c>
      <c r="AT189" s="34">
        <v>0.0</v>
      </c>
      <c r="AU189" s="2" t="s">
        <v>63</v>
      </c>
    </row>
    <row r="190">
      <c r="A190" s="55">
        <v>188.0</v>
      </c>
      <c r="B190" s="56" t="s">
        <v>236</v>
      </c>
      <c r="C190" s="34">
        <v>96749.0</v>
      </c>
      <c r="D190" s="34">
        <v>97306.0</v>
      </c>
      <c r="E190" s="2" t="s">
        <v>69</v>
      </c>
      <c r="F190" s="2" t="s">
        <v>1126</v>
      </c>
      <c r="G190" s="34">
        <v>96749.0</v>
      </c>
      <c r="H190" s="2" t="s">
        <v>143</v>
      </c>
      <c r="I190" s="34">
        <f t="shared" si="137"/>
        <v>558</v>
      </c>
      <c r="J190" s="34">
        <v>96749.0</v>
      </c>
      <c r="K190" s="2" t="s">
        <v>143</v>
      </c>
      <c r="L190" s="34">
        <f t="shared" si="138"/>
        <v>558</v>
      </c>
      <c r="M190" s="2" t="s">
        <v>127</v>
      </c>
      <c r="N190" s="34">
        <v>200.0</v>
      </c>
      <c r="O190" s="34">
        <v>96749.0</v>
      </c>
      <c r="P190" s="34">
        <v>46.0</v>
      </c>
      <c r="Q190" s="2" t="s">
        <v>143</v>
      </c>
      <c r="R190" s="34">
        <f t="shared" si="139"/>
        <v>558</v>
      </c>
      <c r="S190" s="35">
        <v>0.496</v>
      </c>
      <c r="T190" s="34">
        <v>96749.0</v>
      </c>
      <c r="U190" s="34" t="s">
        <v>143</v>
      </c>
      <c r="V190" s="34">
        <f t="shared" si="140"/>
        <v>558</v>
      </c>
      <c r="W190" s="34" t="s">
        <v>1127</v>
      </c>
      <c r="X190" s="34" t="s">
        <v>1128</v>
      </c>
      <c r="Y190" s="34">
        <f t="shared" si="141"/>
        <v>96749</v>
      </c>
      <c r="Z190" s="34">
        <f t="shared" si="142"/>
        <v>96749</v>
      </c>
      <c r="AA190" s="34">
        <f t="shared" si="143"/>
        <v>96749</v>
      </c>
      <c r="AB190" s="2" t="s">
        <v>1099</v>
      </c>
      <c r="AC190" s="34">
        <v>96749.0</v>
      </c>
      <c r="AD190" s="2" t="s">
        <v>1129</v>
      </c>
      <c r="AE190" s="2" t="s">
        <v>64</v>
      </c>
      <c r="AF190" s="2" t="s">
        <v>313</v>
      </c>
      <c r="AG190" s="2" t="s">
        <v>1130</v>
      </c>
      <c r="AH190" s="41">
        <v>0.9946</v>
      </c>
      <c r="AI190" s="37">
        <v>2.0E-132</v>
      </c>
      <c r="AJ190" s="2" t="str">
        <f t="shared" si="144"/>
        <v>[DNA polymerase II subunit,NCBI,Birchlyn,QDF17319.1,99.46%,2E-132]</v>
      </c>
      <c r="AK190" s="2" t="s">
        <v>1131</v>
      </c>
      <c r="AL190" s="2" t="s">
        <v>139</v>
      </c>
      <c r="AM190" s="49" t="s">
        <v>1132</v>
      </c>
      <c r="AN190" s="94" t="s">
        <v>1133</v>
      </c>
      <c r="AO190" s="41">
        <v>0.9524</v>
      </c>
      <c r="AP190" s="41">
        <v>0.9964</v>
      </c>
      <c r="AQ190" s="2" t="str">
        <f t="shared" si="145"/>
        <v>[exoribonuclease,PDB,Mycobacterium tuberculosis,4OKE_B,95.24%,99.64%]</v>
      </c>
      <c r="AR190" s="2" t="s">
        <v>63</v>
      </c>
      <c r="AS190" s="2" t="s">
        <v>1066</v>
      </c>
      <c r="AT190" s="34">
        <v>0.0</v>
      </c>
      <c r="AU190" s="2" t="s">
        <v>1134</v>
      </c>
    </row>
    <row r="191">
      <c r="A191" s="55">
        <v>189.0</v>
      </c>
      <c r="B191" s="56" t="s">
        <v>236</v>
      </c>
      <c r="C191" s="34">
        <v>97310.0</v>
      </c>
      <c r="D191" s="34">
        <v>97705.0</v>
      </c>
      <c r="E191" s="2" t="s">
        <v>56</v>
      </c>
      <c r="F191" s="2" t="s">
        <v>1135</v>
      </c>
      <c r="G191" s="34">
        <v>97310.0</v>
      </c>
      <c r="H191" s="2" t="s">
        <v>58</v>
      </c>
      <c r="I191" s="34">
        <f t="shared" si="137"/>
        <v>396</v>
      </c>
      <c r="J191" s="34">
        <v>97310.0</v>
      </c>
      <c r="K191" s="2" t="s">
        <v>58</v>
      </c>
      <c r="L191" s="34">
        <f t="shared" si="138"/>
        <v>396</v>
      </c>
      <c r="M191" s="2" t="s">
        <v>59</v>
      </c>
      <c r="N191" s="34">
        <v>201.0</v>
      </c>
      <c r="O191" s="34">
        <v>97310.0</v>
      </c>
      <c r="P191" s="34">
        <v>3.0</v>
      </c>
      <c r="Q191" s="2" t="s">
        <v>58</v>
      </c>
      <c r="R191" s="34">
        <f t="shared" si="139"/>
        <v>396</v>
      </c>
      <c r="S191" s="35">
        <v>1.0</v>
      </c>
      <c r="T191" s="34">
        <v>97310.0</v>
      </c>
      <c r="U191" s="34" t="s">
        <v>58</v>
      </c>
      <c r="V191" s="34">
        <f t="shared" si="140"/>
        <v>396</v>
      </c>
      <c r="W191" s="34" t="s">
        <v>933</v>
      </c>
      <c r="X191" s="34" t="s">
        <v>1136</v>
      </c>
      <c r="Y191" s="34">
        <f t="shared" si="141"/>
        <v>97310</v>
      </c>
      <c r="Z191" s="34">
        <f t="shared" si="142"/>
        <v>97310</v>
      </c>
      <c r="AA191" s="34">
        <f t="shared" si="143"/>
        <v>97310</v>
      </c>
      <c r="AB191" s="2" t="s">
        <v>1137</v>
      </c>
      <c r="AC191" s="34">
        <v>97310.0</v>
      </c>
      <c r="AD191" s="2" t="s">
        <v>63</v>
      </c>
      <c r="AE191" s="2" t="s">
        <v>1124</v>
      </c>
      <c r="AF191" s="2" t="s">
        <v>1138</v>
      </c>
      <c r="AG191" s="2"/>
      <c r="AH191" s="36">
        <v>1.0</v>
      </c>
      <c r="AI191" s="37">
        <v>0.0</v>
      </c>
      <c r="AJ191" s="2" t="str">
        <f t="shared" si="144"/>
        <v>[NKF,DNA master,Karimac_126,,100%,0]</v>
      </c>
      <c r="AK191" s="2" t="s">
        <v>67</v>
      </c>
      <c r="AL191" s="2"/>
      <c r="AM191" s="2"/>
      <c r="AN191" s="2"/>
      <c r="AO191" s="38"/>
      <c r="AP191" s="2"/>
      <c r="AQ191" s="2" t="str">
        <f t="shared" si="145"/>
        <v>[NKF, no hits above 90%,,,,0%,0%]</v>
      </c>
      <c r="AR191" s="2" t="s">
        <v>63</v>
      </c>
      <c r="AS191" s="2" t="s">
        <v>76</v>
      </c>
      <c r="AT191" s="34">
        <v>0.0</v>
      </c>
      <c r="AU191" s="2" t="s">
        <v>63</v>
      </c>
    </row>
    <row r="192">
      <c r="A192" s="62">
        <v>190.0</v>
      </c>
      <c r="B192" s="63" t="s">
        <v>1139</v>
      </c>
      <c r="C192" s="34">
        <v>97726.0</v>
      </c>
      <c r="D192" s="34">
        <v>98004.0</v>
      </c>
      <c r="E192" s="39" t="s">
        <v>788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64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65"/>
      <c r="AI192" s="66"/>
      <c r="AJ192" s="2"/>
      <c r="AK192" s="2"/>
      <c r="AL192" s="2"/>
      <c r="AM192" s="2"/>
      <c r="AN192" s="2"/>
      <c r="AO192" s="38"/>
      <c r="AP192" s="2"/>
      <c r="AQ192" s="2"/>
      <c r="AR192" s="2"/>
      <c r="AS192" s="2"/>
      <c r="AT192" s="2"/>
      <c r="AU192" s="2"/>
    </row>
    <row r="193">
      <c r="A193" s="55">
        <v>191.0</v>
      </c>
      <c r="B193" s="56" t="s">
        <v>236</v>
      </c>
      <c r="C193" s="34">
        <v>98017.0</v>
      </c>
      <c r="D193" s="34">
        <v>98331.0</v>
      </c>
      <c r="E193" s="2" t="s">
        <v>113</v>
      </c>
      <c r="F193" s="2" t="s">
        <v>1140</v>
      </c>
      <c r="G193" s="34">
        <v>98017.0</v>
      </c>
      <c r="H193" s="2" t="s">
        <v>58</v>
      </c>
      <c r="I193" s="34">
        <f t="shared" ref="I193:I197" si="146">IF(ISBLANK(G193),"N/A", IF(G193&gt;$D193, ABS(G193-$D193+1),ABS(G193-$D193-1)))</f>
        <v>315</v>
      </c>
      <c r="J193" s="34">
        <v>98017.0</v>
      </c>
      <c r="K193" s="2" t="s">
        <v>58</v>
      </c>
      <c r="L193" s="34">
        <f t="shared" ref="L193:L194" si="147">IF(ISBLANK(J193),"N/A", IF(J193&gt;$D193, ABS(J193-$D193+1),ABS(J193-$D193-1)))</f>
        <v>315</v>
      </c>
      <c r="M193" s="2" t="s">
        <v>59</v>
      </c>
      <c r="N193" s="34">
        <v>203.0</v>
      </c>
      <c r="O193" s="34">
        <v>98017.0</v>
      </c>
      <c r="P193" s="34">
        <v>3.0</v>
      </c>
      <c r="Q193" s="2" t="s">
        <v>58</v>
      </c>
      <c r="R193" s="34">
        <f t="shared" ref="R193:R197" si="148">IF(ISBLANK(O193),"N/A", IF(O193&gt;$D193, ABS(O193-$D193+1),ABS(O193-$D193-1)))</f>
        <v>315</v>
      </c>
      <c r="S193" s="35">
        <v>1.0</v>
      </c>
      <c r="T193" s="34">
        <v>98017.0</v>
      </c>
      <c r="U193" s="34" t="s">
        <v>58</v>
      </c>
      <c r="V193" s="34">
        <f t="shared" ref="V193:V197" si="149">IF(ISBLANK(T193),"N/A", IF(T193&gt;$D193, ABS(T193-$D193+1),ABS(T193-$D193-1)))</f>
        <v>315</v>
      </c>
      <c r="W193" s="34" t="s">
        <v>1141</v>
      </c>
      <c r="X193" s="34" t="s">
        <v>1142</v>
      </c>
      <c r="Y193" s="34">
        <f t="shared" ref="Y193:Y197" si="150">G193</f>
        <v>98017</v>
      </c>
      <c r="Z193" s="34">
        <f t="shared" ref="Z193:Z197" si="151">J193</f>
        <v>98017</v>
      </c>
      <c r="AA193" s="34">
        <f t="shared" ref="AA193:AA197" si="152">O193</f>
        <v>98017</v>
      </c>
      <c r="AB193" s="2" t="s">
        <v>1143</v>
      </c>
      <c r="AC193" s="34">
        <v>98017.0</v>
      </c>
      <c r="AD193" s="2" t="s">
        <v>63</v>
      </c>
      <c r="AE193" s="2" t="s">
        <v>1124</v>
      </c>
      <c r="AF193" s="39" t="s">
        <v>1144</v>
      </c>
      <c r="AG193" s="2"/>
      <c r="AH193" s="36">
        <v>1.0</v>
      </c>
      <c r="AI193" s="37">
        <v>0.0</v>
      </c>
      <c r="AJ193" s="2" t="str">
        <f t="shared" ref="AJ193:AJ197" si="153">CONCATENATE("[",AD193,",",AE193,",",AF193,",",AG193,",",AH193*100,"%,",AI193,"]")</f>
        <v>[NKF,DNA master,SEA_BIRCHLYN_192,,100%,0]</v>
      </c>
      <c r="AK193" s="2" t="s">
        <v>67</v>
      </c>
      <c r="AL193" s="2"/>
      <c r="AM193" s="2"/>
      <c r="AN193" s="2"/>
      <c r="AO193" s="38"/>
      <c r="AP193" s="2"/>
      <c r="AQ193" s="2" t="str">
        <f t="shared" ref="AQ193:AQ197" si="154">CONCATENATE("[",AK193,",",AL193,",",AM193,",",AN193,",",AO193*100,"%,",AP193*100,"%]")</f>
        <v>[NKF, no hits above 90%,,,,0%,0%]</v>
      </c>
      <c r="AR193" s="2" t="s">
        <v>63</v>
      </c>
      <c r="AS193" s="2" t="s">
        <v>1066</v>
      </c>
      <c r="AT193" s="34">
        <v>0.0</v>
      </c>
      <c r="AU193" s="2" t="s">
        <v>63</v>
      </c>
    </row>
    <row r="194">
      <c r="A194" s="55">
        <v>192.0</v>
      </c>
      <c r="B194" s="56" t="s">
        <v>236</v>
      </c>
      <c r="C194" s="34">
        <v>98341.0</v>
      </c>
      <c r="D194" s="34">
        <v>98565.0</v>
      </c>
      <c r="E194" s="2" t="s">
        <v>56</v>
      </c>
      <c r="F194" s="2" t="s">
        <v>1145</v>
      </c>
      <c r="G194" s="34">
        <v>98341.0</v>
      </c>
      <c r="H194" s="2" t="s">
        <v>58</v>
      </c>
      <c r="I194" s="34">
        <f t="shared" si="146"/>
        <v>225</v>
      </c>
      <c r="J194" s="34">
        <v>98341.0</v>
      </c>
      <c r="K194" s="2" t="s">
        <v>58</v>
      </c>
      <c r="L194" s="34">
        <f t="shared" si="147"/>
        <v>225</v>
      </c>
      <c r="M194" s="2" t="s">
        <v>59</v>
      </c>
      <c r="N194" s="34">
        <v>204.0</v>
      </c>
      <c r="O194" s="34">
        <v>98341.0</v>
      </c>
      <c r="P194" s="34">
        <v>9.0</v>
      </c>
      <c r="Q194" s="2" t="s">
        <v>58</v>
      </c>
      <c r="R194" s="34">
        <f t="shared" si="148"/>
        <v>225</v>
      </c>
      <c r="S194" s="35">
        <v>0.976</v>
      </c>
      <c r="T194" s="34">
        <v>98554.0</v>
      </c>
      <c r="U194" s="34" t="s">
        <v>58</v>
      </c>
      <c r="V194" s="34">
        <f t="shared" si="149"/>
        <v>12</v>
      </c>
      <c r="W194" s="34" t="s">
        <v>1146</v>
      </c>
      <c r="X194" s="34" t="s">
        <v>1147</v>
      </c>
      <c r="Y194" s="34">
        <f t="shared" si="150"/>
        <v>98341</v>
      </c>
      <c r="Z194" s="34">
        <f t="shared" si="151"/>
        <v>98341</v>
      </c>
      <c r="AA194" s="34">
        <f t="shared" si="152"/>
        <v>98341</v>
      </c>
      <c r="AB194" s="2" t="s">
        <v>1148</v>
      </c>
      <c r="AC194" s="34">
        <v>98341.0</v>
      </c>
      <c r="AD194" s="2" t="s">
        <v>63</v>
      </c>
      <c r="AE194" s="2" t="s">
        <v>1124</v>
      </c>
      <c r="AF194" s="39" t="s">
        <v>1149</v>
      </c>
      <c r="AG194" s="2"/>
      <c r="AH194" s="41">
        <v>0.9865</v>
      </c>
      <c r="AI194" s="37">
        <v>3.2E-44</v>
      </c>
      <c r="AJ194" s="2" t="str">
        <f t="shared" si="153"/>
        <v>[NKF,DNA master,SEA_STARBOW_192,,98.65%,3.2E-44]</v>
      </c>
      <c r="AK194" s="2" t="s">
        <v>67</v>
      </c>
      <c r="AL194" s="2"/>
      <c r="AM194" s="2"/>
      <c r="AN194" s="2"/>
      <c r="AO194" s="38"/>
      <c r="AP194" s="2"/>
      <c r="AQ194" s="2" t="str">
        <f t="shared" si="154"/>
        <v>[NKF, no hits above 90%,,,,0%,0%]</v>
      </c>
      <c r="AR194" s="2" t="s">
        <v>63</v>
      </c>
      <c r="AS194" s="2" t="s">
        <v>9</v>
      </c>
      <c r="AT194" s="34">
        <v>1.0</v>
      </c>
      <c r="AU194" s="2" t="s">
        <v>63</v>
      </c>
    </row>
    <row r="195">
      <c r="A195" s="55">
        <v>193.0</v>
      </c>
      <c r="B195" s="56" t="s">
        <v>236</v>
      </c>
      <c r="C195" s="34">
        <v>98617.0</v>
      </c>
      <c r="D195" s="34">
        <v>99021.0</v>
      </c>
      <c r="E195" s="2" t="s">
        <v>56</v>
      </c>
      <c r="F195" s="2" t="s">
        <v>1150</v>
      </c>
      <c r="G195" s="34">
        <v>98710.0</v>
      </c>
      <c r="H195" s="2" t="s">
        <v>58</v>
      </c>
      <c r="I195" s="34">
        <f t="shared" si="146"/>
        <v>312</v>
      </c>
      <c r="J195" s="34">
        <v>98617.0</v>
      </c>
      <c r="K195" s="2" t="s">
        <v>58</v>
      </c>
      <c r="L195" s="34">
        <v>405.0</v>
      </c>
      <c r="M195" s="2" t="s">
        <v>1151</v>
      </c>
      <c r="N195" s="34">
        <v>205.0</v>
      </c>
      <c r="O195" s="34">
        <v>98710.0</v>
      </c>
      <c r="P195" s="34">
        <v>12.0</v>
      </c>
      <c r="Q195" s="2" t="s">
        <v>58</v>
      </c>
      <c r="R195" s="34">
        <f t="shared" si="148"/>
        <v>312</v>
      </c>
      <c r="S195" s="35">
        <v>1.0</v>
      </c>
      <c r="T195" s="34">
        <v>98617.0</v>
      </c>
      <c r="U195" s="34" t="s">
        <v>58</v>
      </c>
      <c r="V195" s="34">
        <f t="shared" si="149"/>
        <v>405</v>
      </c>
      <c r="W195" s="34" t="s">
        <v>1152</v>
      </c>
      <c r="X195" s="34" t="s">
        <v>1153</v>
      </c>
      <c r="Y195" s="34">
        <f t="shared" si="150"/>
        <v>98710</v>
      </c>
      <c r="Z195" s="34">
        <f t="shared" si="151"/>
        <v>98617</v>
      </c>
      <c r="AA195" s="34">
        <f t="shared" si="152"/>
        <v>98710</v>
      </c>
      <c r="AB195" s="2" t="s">
        <v>1154</v>
      </c>
      <c r="AC195" s="34">
        <v>98617.0</v>
      </c>
      <c r="AD195" s="2" t="s">
        <v>63</v>
      </c>
      <c r="AE195" s="2" t="s">
        <v>1124</v>
      </c>
      <c r="AF195" s="2" t="s">
        <v>1155</v>
      </c>
      <c r="AG195" s="2"/>
      <c r="AH195" s="36">
        <v>1.0</v>
      </c>
      <c r="AI195" s="37">
        <v>0.0</v>
      </c>
      <c r="AJ195" s="2" t="str">
        <f t="shared" si="153"/>
        <v>[NKF,DNA master,Karimac_123,,100%,0]</v>
      </c>
      <c r="AK195" s="2" t="s">
        <v>1156</v>
      </c>
      <c r="AL195" s="2" t="s">
        <v>1157</v>
      </c>
      <c r="AM195" s="97" t="s">
        <v>1158</v>
      </c>
      <c r="AN195" s="2" t="s">
        <v>1159</v>
      </c>
      <c r="AO195" s="41">
        <v>0.779</v>
      </c>
      <c r="AP195" s="41">
        <v>0.9955</v>
      </c>
      <c r="AQ195" s="2" t="str">
        <f t="shared" si="154"/>
        <v>[Acetyltransferase,Protein Data Bank,Thermoplasma acidophilum,3K9U_A,77.9%,99.55%]</v>
      </c>
      <c r="AR195" s="2" t="s">
        <v>63</v>
      </c>
      <c r="AS195" s="2" t="s">
        <v>68</v>
      </c>
      <c r="AT195" s="34">
        <v>0.0</v>
      </c>
      <c r="AU195" s="2" t="s">
        <v>1160</v>
      </c>
    </row>
    <row r="196">
      <c r="A196" s="55">
        <v>194.0</v>
      </c>
      <c r="B196" s="56" t="s">
        <v>236</v>
      </c>
      <c r="C196" s="34">
        <v>99032.0</v>
      </c>
      <c r="D196" s="34">
        <v>99247.0</v>
      </c>
      <c r="E196" s="2" t="s">
        <v>56</v>
      </c>
      <c r="F196" s="2" t="s">
        <v>1161</v>
      </c>
      <c r="G196" s="34">
        <v>99032.0</v>
      </c>
      <c r="H196" s="2" t="s">
        <v>58</v>
      </c>
      <c r="I196" s="34">
        <f t="shared" si="146"/>
        <v>216</v>
      </c>
      <c r="J196" s="34">
        <v>99032.0</v>
      </c>
      <c r="K196" s="2" t="s">
        <v>58</v>
      </c>
      <c r="L196" s="34">
        <f t="shared" ref="L196:L197" si="155">IF(ISBLANK(J196),"N/A", IF(J196&gt;$D196, ABS(J196-$D196+1),ABS(J196-$D196-1)))</f>
        <v>216</v>
      </c>
      <c r="M196" s="2" t="s">
        <v>59</v>
      </c>
      <c r="N196" s="34">
        <v>206.0</v>
      </c>
      <c r="O196" s="34">
        <v>99032.0</v>
      </c>
      <c r="P196" s="34">
        <v>15.0</v>
      </c>
      <c r="Q196" s="2" t="s">
        <v>58</v>
      </c>
      <c r="R196" s="34">
        <f t="shared" si="148"/>
        <v>216</v>
      </c>
      <c r="S196" s="35">
        <v>0.976</v>
      </c>
      <c r="T196" s="34">
        <v>98960.0</v>
      </c>
      <c r="U196" s="34" t="s">
        <v>79</v>
      </c>
      <c r="V196" s="34">
        <f t="shared" si="149"/>
        <v>288</v>
      </c>
      <c r="W196" s="34" t="s">
        <v>1162</v>
      </c>
      <c r="X196" s="34" t="s">
        <v>1163</v>
      </c>
      <c r="Y196" s="34">
        <f t="shared" si="150"/>
        <v>99032</v>
      </c>
      <c r="Z196" s="34">
        <f t="shared" si="151"/>
        <v>99032</v>
      </c>
      <c r="AA196" s="34">
        <f t="shared" si="152"/>
        <v>99032</v>
      </c>
      <c r="AB196" s="2" t="s">
        <v>1164</v>
      </c>
      <c r="AC196" s="34">
        <v>99032.0</v>
      </c>
      <c r="AD196" s="2" t="s">
        <v>63</v>
      </c>
      <c r="AE196" s="2" t="s">
        <v>1124</v>
      </c>
      <c r="AF196" s="39" t="s">
        <v>1165</v>
      </c>
      <c r="AG196" s="2"/>
      <c r="AH196" s="36">
        <v>1.0</v>
      </c>
      <c r="AI196" s="37">
        <v>5.0E-43</v>
      </c>
      <c r="AJ196" s="2" t="str">
        <f t="shared" si="153"/>
        <v>[NKF,DNA master,SEA_STARBOW_194,,100%,5E-43]</v>
      </c>
      <c r="AK196" s="2" t="s">
        <v>67</v>
      </c>
      <c r="AL196" s="2"/>
      <c r="AM196" s="2"/>
      <c r="AN196" s="2"/>
      <c r="AO196" s="38"/>
      <c r="AP196" s="38"/>
      <c r="AQ196" s="2" t="str">
        <f t="shared" si="154"/>
        <v>[NKF, no hits above 90%,,,,0%,0%]</v>
      </c>
      <c r="AR196" s="2" t="s">
        <v>63</v>
      </c>
      <c r="AS196" s="2" t="s">
        <v>68</v>
      </c>
      <c r="AT196" s="34">
        <v>0.0</v>
      </c>
      <c r="AU196" s="2" t="s">
        <v>63</v>
      </c>
    </row>
    <row r="197">
      <c r="A197" s="55">
        <v>195.0</v>
      </c>
      <c r="B197" s="56" t="s">
        <v>236</v>
      </c>
      <c r="C197" s="34">
        <v>99258.0</v>
      </c>
      <c r="D197" s="34">
        <v>99503.0</v>
      </c>
      <c r="E197" s="2" t="s">
        <v>56</v>
      </c>
      <c r="F197" s="2" t="s">
        <v>1166</v>
      </c>
      <c r="G197" s="34">
        <v>99258.0</v>
      </c>
      <c r="H197" s="2" t="s">
        <v>58</v>
      </c>
      <c r="I197" s="34">
        <f t="shared" si="146"/>
        <v>246</v>
      </c>
      <c r="J197" s="34">
        <v>99258.0</v>
      </c>
      <c r="K197" s="2" t="s">
        <v>58</v>
      </c>
      <c r="L197" s="34">
        <f t="shared" si="155"/>
        <v>246</v>
      </c>
      <c r="M197" s="2" t="s">
        <v>59</v>
      </c>
      <c r="N197" s="34">
        <v>207.0</v>
      </c>
      <c r="O197" s="34">
        <v>99258.0</v>
      </c>
      <c r="P197" s="34">
        <v>14.0</v>
      </c>
      <c r="Q197" s="2" t="s">
        <v>58</v>
      </c>
      <c r="R197" s="34">
        <f t="shared" si="148"/>
        <v>246</v>
      </c>
      <c r="S197" s="35">
        <v>1.0</v>
      </c>
      <c r="T197" s="34">
        <v>99258.0</v>
      </c>
      <c r="U197" s="34" t="s">
        <v>58</v>
      </c>
      <c r="V197" s="34">
        <f t="shared" si="149"/>
        <v>246</v>
      </c>
      <c r="W197" s="34" t="s">
        <v>1167</v>
      </c>
      <c r="X197" s="34" t="s">
        <v>1168</v>
      </c>
      <c r="Y197" s="34">
        <f t="shared" si="150"/>
        <v>99258</v>
      </c>
      <c r="Z197" s="34">
        <f t="shared" si="151"/>
        <v>99258</v>
      </c>
      <c r="AA197" s="34">
        <f t="shared" si="152"/>
        <v>99258</v>
      </c>
      <c r="AB197" s="2" t="s">
        <v>1169</v>
      </c>
      <c r="AC197" s="34">
        <v>99258.0</v>
      </c>
      <c r="AD197" s="2" t="s">
        <v>63</v>
      </c>
      <c r="AE197" s="2" t="s">
        <v>1124</v>
      </c>
      <c r="AF197" s="2" t="s">
        <v>1170</v>
      </c>
      <c r="AG197" s="2"/>
      <c r="AH197" s="36">
        <v>1.0</v>
      </c>
      <c r="AI197" s="37">
        <v>0.0</v>
      </c>
      <c r="AJ197" s="2" t="str">
        <f t="shared" si="153"/>
        <v>[NKF,DNA master,Karimac_121,,100%,0]</v>
      </c>
      <c r="AK197" s="2" t="s">
        <v>67</v>
      </c>
      <c r="AL197" s="2"/>
      <c r="AM197" s="2"/>
      <c r="AN197" s="2"/>
      <c r="AO197" s="38"/>
      <c r="AP197" s="38"/>
      <c r="AQ197" s="2" t="str">
        <f t="shared" si="154"/>
        <v>[NKF, no hits above 90%,,,,0%,0%]</v>
      </c>
      <c r="AR197" s="2" t="s">
        <v>63</v>
      </c>
      <c r="AS197" s="2" t="s">
        <v>68</v>
      </c>
      <c r="AT197" s="34">
        <v>0.0</v>
      </c>
      <c r="AU197" s="2" t="s">
        <v>63</v>
      </c>
    </row>
    <row r="198">
      <c r="A198" s="62">
        <v>196.0</v>
      </c>
      <c r="B198" s="63" t="s">
        <v>306</v>
      </c>
      <c r="C198" s="34">
        <v>99513.0</v>
      </c>
      <c r="D198" s="34">
        <v>99583.0</v>
      </c>
      <c r="E198" s="39" t="s">
        <v>788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64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65"/>
      <c r="AI198" s="66"/>
      <c r="AJ198" s="2"/>
      <c r="AK198" s="2"/>
      <c r="AL198" s="2"/>
      <c r="AM198" s="2"/>
      <c r="AN198" s="2"/>
      <c r="AO198" s="38"/>
      <c r="AP198" s="38"/>
      <c r="AQ198" s="2"/>
      <c r="AR198" s="2"/>
      <c r="AS198" s="2"/>
      <c r="AT198" s="2"/>
      <c r="AU198" s="2"/>
    </row>
    <row r="199">
      <c r="A199" s="55">
        <v>197.0</v>
      </c>
      <c r="B199" s="56" t="s">
        <v>236</v>
      </c>
      <c r="C199" s="34">
        <v>99662.0</v>
      </c>
      <c r="D199" s="34">
        <v>100102.0</v>
      </c>
      <c r="E199" s="2" t="s">
        <v>69</v>
      </c>
      <c r="F199" s="2" t="s">
        <v>1171</v>
      </c>
      <c r="G199" s="34">
        <v>99662.0</v>
      </c>
      <c r="H199" s="2" t="s">
        <v>58</v>
      </c>
      <c r="I199" s="34">
        <f t="shared" ref="I199:I210" si="156">IF(ISBLANK(G199),"N/A", IF(G199&gt;$D199, ABS(G199-$D199+1),ABS(G199-$D199-1)))</f>
        <v>441</v>
      </c>
      <c r="J199" s="34">
        <v>99662.0</v>
      </c>
      <c r="K199" s="2" t="s">
        <v>58</v>
      </c>
      <c r="L199" s="34">
        <f t="shared" ref="L199:L210" si="157">IF(ISBLANK(J199),"N/A", IF(J199&gt;$D199, ABS(J199-$D199+1),ABS(J199-$D199-1)))</f>
        <v>441</v>
      </c>
      <c r="M199" s="2" t="s">
        <v>59</v>
      </c>
      <c r="N199" s="34">
        <v>208.0</v>
      </c>
      <c r="O199" s="34">
        <v>99662.0</v>
      </c>
      <c r="P199" s="34">
        <v>14.0</v>
      </c>
      <c r="Q199" s="2" t="s">
        <v>58</v>
      </c>
      <c r="R199" s="34">
        <f t="shared" ref="R199:R210" si="158">IF(ISBLANK(O199),"N/A", IF(O199&gt;$D199, ABS(O199-$D199+1),ABS(O199-$D199-1)))</f>
        <v>441</v>
      </c>
      <c r="S199" s="35">
        <v>0.667</v>
      </c>
      <c r="T199" s="34">
        <v>99662.0</v>
      </c>
      <c r="U199" s="34" t="s">
        <v>58</v>
      </c>
      <c r="V199" s="34">
        <f t="shared" ref="V199:V210" si="159">IF(ISBLANK(T199),"N/A", IF(T199&gt;$D199, ABS(T199-$D199+1),ABS(T199-$D199-1)))</f>
        <v>441</v>
      </c>
      <c r="W199" s="34" t="s">
        <v>1172</v>
      </c>
      <c r="X199" s="34" t="s">
        <v>1173</v>
      </c>
      <c r="Y199" s="34">
        <f t="shared" ref="Y199:Y210" si="160">G199</f>
        <v>99662</v>
      </c>
      <c r="Z199" s="34">
        <f t="shared" ref="Z199:Z210" si="161">J199</f>
        <v>99662</v>
      </c>
      <c r="AA199" s="34">
        <f t="shared" ref="AA199:AA210" si="162">O199</f>
        <v>99662</v>
      </c>
      <c r="AB199" s="2" t="s">
        <v>1174</v>
      </c>
      <c r="AC199" s="34">
        <v>99662.0</v>
      </c>
      <c r="AD199" s="2" t="s">
        <v>63</v>
      </c>
      <c r="AE199" s="2" t="s">
        <v>64</v>
      </c>
      <c r="AF199" s="2" t="s">
        <v>1175</v>
      </c>
      <c r="AG199" s="2" t="s">
        <v>1176</v>
      </c>
      <c r="AH199" s="36">
        <v>1.0</v>
      </c>
      <c r="AI199" s="37">
        <v>5.0E-94</v>
      </c>
      <c r="AJ199" s="2" t="str">
        <f t="shared" ref="AJ199:AJ210" si="163">CONCATENATE("[",AD199,",",AE199,",",AF199,",",AG199,",",AH199*100,"%,",AI199,"]")</f>
        <v>[NKF,NCBI,Karimac_120,YP_009840332.1,100%,5E-94]</v>
      </c>
      <c r="AK199" s="98" t="s">
        <v>1177</v>
      </c>
      <c r="AL199" s="2" t="s">
        <v>408</v>
      </c>
      <c r="AM199" s="99" t="s">
        <v>1178</v>
      </c>
      <c r="AN199" s="2" t="s">
        <v>1179</v>
      </c>
      <c r="AO199" s="41">
        <v>0.687</v>
      </c>
      <c r="AP199" s="41">
        <v>0.9397</v>
      </c>
      <c r="AQ199" s="2" t="str">
        <f t="shared" ref="AQ199:AQ210" si="164">CONCATENATE("[",AK199,",",AL199,",",AM199,",",AN199,",",AO199*100,"%,",AP199*100,"%]")</f>
        <v>[Outer capsid protein sigma-1,UniProt,Reovirus type 3,P03528,68.7%,93.97%]</v>
      </c>
      <c r="AR199" s="2" t="s">
        <v>63</v>
      </c>
      <c r="AS199" s="2" t="s">
        <v>68</v>
      </c>
      <c r="AT199" s="34">
        <v>0.0</v>
      </c>
      <c r="AU199" s="2" t="s">
        <v>63</v>
      </c>
    </row>
    <row r="200">
      <c r="A200" s="55">
        <v>198.0</v>
      </c>
      <c r="B200" s="56" t="s">
        <v>236</v>
      </c>
      <c r="C200" s="34">
        <v>100359.0</v>
      </c>
      <c r="D200" s="34">
        <v>100643.0</v>
      </c>
      <c r="E200" s="2" t="s">
        <v>56</v>
      </c>
      <c r="F200" s="2" t="s">
        <v>1180</v>
      </c>
      <c r="G200" s="34">
        <v>100359.0</v>
      </c>
      <c r="H200" s="2" t="s">
        <v>58</v>
      </c>
      <c r="I200" s="34">
        <f t="shared" si="156"/>
        <v>285</v>
      </c>
      <c r="J200" s="34">
        <v>100359.0</v>
      </c>
      <c r="K200" s="2" t="s">
        <v>58</v>
      </c>
      <c r="L200" s="34">
        <f t="shared" si="157"/>
        <v>285</v>
      </c>
      <c r="M200" s="2" t="s">
        <v>59</v>
      </c>
      <c r="N200" s="34">
        <v>209.0</v>
      </c>
      <c r="O200" s="34">
        <v>100359.0</v>
      </c>
      <c r="P200" s="34">
        <v>6.0</v>
      </c>
      <c r="Q200" s="2" t="s">
        <v>58</v>
      </c>
      <c r="R200" s="34">
        <f t="shared" si="158"/>
        <v>285</v>
      </c>
      <c r="S200" s="35">
        <v>0.914</v>
      </c>
      <c r="T200" s="34">
        <v>100398.0</v>
      </c>
      <c r="U200" s="34" t="s">
        <v>58</v>
      </c>
      <c r="V200" s="34">
        <f t="shared" si="159"/>
        <v>246</v>
      </c>
      <c r="W200" s="34" t="s">
        <v>1181</v>
      </c>
      <c r="X200" s="34" t="s">
        <v>1182</v>
      </c>
      <c r="Y200" s="34">
        <f t="shared" si="160"/>
        <v>100359</v>
      </c>
      <c r="Z200" s="34">
        <f t="shared" si="161"/>
        <v>100359</v>
      </c>
      <c r="AA200" s="34">
        <f t="shared" si="162"/>
        <v>100359</v>
      </c>
      <c r="AB200" s="2" t="s">
        <v>1183</v>
      </c>
      <c r="AC200" s="34">
        <v>100359.0</v>
      </c>
      <c r="AD200" s="2" t="s">
        <v>63</v>
      </c>
      <c r="AE200" s="2" t="s">
        <v>1124</v>
      </c>
      <c r="AF200" s="2" t="s">
        <v>1184</v>
      </c>
      <c r="AG200" s="2"/>
      <c r="AH200" s="36">
        <v>1.0</v>
      </c>
      <c r="AI200" s="37">
        <v>0.0</v>
      </c>
      <c r="AJ200" s="2" t="str">
        <f t="shared" si="163"/>
        <v>[NKF,DNA master,JV178,,100%,0]</v>
      </c>
      <c r="AK200" s="2" t="s">
        <v>63</v>
      </c>
      <c r="AL200" s="2" t="s">
        <v>408</v>
      </c>
      <c r="AM200" s="99" t="s">
        <v>1185</v>
      </c>
      <c r="AN200" s="2" t="s">
        <v>1186</v>
      </c>
      <c r="AO200" s="41">
        <v>0.242</v>
      </c>
      <c r="AP200" s="41">
        <v>0.9619</v>
      </c>
      <c r="AQ200" s="2" t="str">
        <f t="shared" si="164"/>
        <v>[NKF,UniProt,Bacillus phage SPP1,Q38439,24.2%,96.19%]</v>
      </c>
      <c r="AR200" s="2" t="s">
        <v>63</v>
      </c>
      <c r="AS200" s="2" t="s">
        <v>68</v>
      </c>
      <c r="AT200" s="34">
        <v>0.0</v>
      </c>
      <c r="AU200" s="2" t="s">
        <v>63</v>
      </c>
    </row>
    <row r="201">
      <c r="A201" s="55">
        <v>199.0</v>
      </c>
      <c r="B201" s="56" t="s">
        <v>236</v>
      </c>
      <c r="C201" s="34">
        <v>100831.0</v>
      </c>
      <c r="D201" s="34">
        <v>101094.0</v>
      </c>
      <c r="E201" s="2" t="s">
        <v>56</v>
      </c>
      <c r="F201" s="2" t="s">
        <v>1187</v>
      </c>
      <c r="G201" s="2"/>
      <c r="H201" s="2"/>
      <c r="I201" s="34" t="str">
        <f t="shared" si="156"/>
        <v>N/A</v>
      </c>
      <c r="J201" s="34">
        <v>100831.0</v>
      </c>
      <c r="K201" s="2" t="s">
        <v>143</v>
      </c>
      <c r="L201" s="34">
        <f t="shared" si="157"/>
        <v>264</v>
      </c>
      <c r="M201" s="2" t="s">
        <v>191</v>
      </c>
      <c r="N201" s="34">
        <v>212.0</v>
      </c>
      <c r="O201" s="34">
        <v>100831.0</v>
      </c>
      <c r="P201" s="34">
        <v>11.0</v>
      </c>
      <c r="Q201" s="2" t="s">
        <v>143</v>
      </c>
      <c r="R201" s="34">
        <f t="shared" si="158"/>
        <v>264</v>
      </c>
      <c r="S201" s="35">
        <v>0.739</v>
      </c>
      <c r="T201" s="34">
        <v>100831.0</v>
      </c>
      <c r="U201" s="34" t="s">
        <v>143</v>
      </c>
      <c r="V201" s="34">
        <f t="shared" si="159"/>
        <v>264</v>
      </c>
      <c r="W201" s="34" t="s">
        <v>1188</v>
      </c>
      <c r="X201" s="34" t="s">
        <v>1189</v>
      </c>
      <c r="Y201" s="2" t="str">
        <f t="shared" si="160"/>
        <v/>
      </c>
      <c r="Z201" s="34">
        <f t="shared" si="161"/>
        <v>100831</v>
      </c>
      <c r="AA201" s="34">
        <f t="shared" si="162"/>
        <v>100831</v>
      </c>
      <c r="AB201" s="2" t="s">
        <v>1190</v>
      </c>
      <c r="AC201" s="34">
        <v>100831.0</v>
      </c>
      <c r="AD201" s="2" t="s">
        <v>63</v>
      </c>
      <c r="AE201" s="2" t="s">
        <v>1124</v>
      </c>
      <c r="AF201" s="2" t="s">
        <v>1191</v>
      </c>
      <c r="AG201" s="2"/>
      <c r="AH201" s="36">
        <v>1.0</v>
      </c>
      <c r="AI201" s="37">
        <v>0.0</v>
      </c>
      <c r="AJ201" s="2" t="str">
        <f t="shared" si="163"/>
        <v>[NKF,DNA master,Karimac_117,,100%,0]</v>
      </c>
      <c r="AK201" s="2" t="s">
        <v>67</v>
      </c>
      <c r="AL201" s="2"/>
      <c r="AM201" s="2"/>
      <c r="AN201" s="2"/>
      <c r="AO201" s="38"/>
      <c r="AP201" s="38"/>
      <c r="AQ201" s="2" t="str">
        <f t="shared" si="164"/>
        <v>[NKF, no hits above 90%,,,,0%,0%]</v>
      </c>
      <c r="AR201" s="2" t="s">
        <v>63</v>
      </c>
      <c r="AS201" s="2" t="s">
        <v>68</v>
      </c>
      <c r="AT201" s="34">
        <v>0.0</v>
      </c>
      <c r="AU201" s="2" t="s">
        <v>63</v>
      </c>
    </row>
    <row r="202">
      <c r="A202" s="55">
        <v>200.0</v>
      </c>
      <c r="B202" s="56" t="s">
        <v>236</v>
      </c>
      <c r="C202" s="34">
        <v>101100.0</v>
      </c>
      <c r="D202" s="34">
        <v>101270.0</v>
      </c>
      <c r="E202" s="2" t="s">
        <v>69</v>
      </c>
      <c r="F202" s="2" t="s">
        <v>86</v>
      </c>
      <c r="G202" s="34">
        <v>101100.0</v>
      </c>
      <c r="H202" s="2" t="s">
        <v>58</v>
      </c>
      <c r="I202" s="34">
        <f t="shared" si="156"/>
        <v>171</v>
      </c>
      <c r="J202" s="2"/>
      <c r="K202" s="2"/>
      <c r="L202" s="2" t="str">
        <f t="shared" si="157"/>
        <v>N/A</v>
      </c>
      <c r="M202" s="2" t="s">
        <v>167</v>
      </c>
      <c r="N202" s="34">
        <v>213.0</v>
      </c>
      <c r="O202" s="34">
        <v>101100.0</v>
      </c>
      <c r="P202" s="34">
        <v>5.0</v>
      </c>
      <c r="Q202" s="2" t="s">
        <v>58</v>
      </c>
      <c r="R202" s="34">
        <f t="shared" si="158"/>
        <v>171</v>
      </c>
      <c r="S202" s="35">
        <v>0.607</v>
      </c>
      <c r="T202" s="34">
        <v>101154.0</v>
      </c>
      <c r="U202" s="34" t="s">
        <v>79</v>
      </c>
      <c r="V202" s="34">
        <f t="shared" si="159"/>
        <v>117</v>
      </c>
      <c r="W202" s="34" t="s">
        <v>1192</v>
      </c>
      <c r="X202" s="34" t="s">
        <v>1193</v>
      </c>
      <c r="Y202" s="34">
        <f t="shared" si="160"/>
        <v>101100</v>
      </c>
      <c r="Z202" s="2" t="str">
        <f t="shared" si="161"/>
        <v/>
      </c>
      <c r="AA202" s="34">
        <f t="shared" si="162"/>
        <v>101100</v>
      </c>
      <c r="AB202" s="2" t="s">
        <v>1194</v>
      </c>
      <c r="AC202" s="34">
        <v>101100.0</v>
      </c>
      <c r="AD202" s="2" t="s">
        <v>63</v>
      </c>
      <c r="AE202" s="2" t="s">
        <v>64</v>
      </c>
      <c r="AF202" s="2" t="s">
        <v>1195</v>
      </c>
      <c r="AG202" s="2" t="s">
        <v>1196</v>
      </c>
      <c r="AH202" s="36">
        <v>1.0</v>
      </c>
      <c r="AI202" s="37">
        <v>1.0E-33</v>
      </c>
      <c r="AJ202" s="2" t="str">
        <f t="shared" si="163"/>
        <v>[NKF,NCBI,SEA_STARBOW_200,AXH66668.1,100%,1E-33]</v>
      </c>
      <c r="AK202" s="2" t="s">
        <v>1197</v>
      </c>
      <c r="AL202" s="2" t="s">
        <v>64</v>
      </c>
      <c r="AM202" s="2" t="s">
        <v>1198</v>
      </c>
      <c r="AN202" s="100" t="s">
        <v>1199</v>
      </c>
      <c r="AO202" s="41">
        <v>0.859</v>
      </c>
      <c r="AP202" s="41">
        <v>0.9147</v>
      </c>
      <c r="AQ202" s="2" t="str">
        <f t="shared" si="164"/>
        <v>[Conserved Protein Domain Family,NCBI,Gnathostomata,cd20464,85.9%,91.47%]</v>
      </c>
      <c r="AR202" s="2" t="s">
        <v>63</v>
      </c>
      <c r="AS202" s="2" t="s">
        <v>68</v>
      </c>
      <c r="AT202" s="34">
        <v>0.0</v>
      </c>
      <c r="AU202" s="2" t="s">
        <v>63</v>
      </c>
    </row>
    <row r="203">
      <c r="A203" s="55">
        <v>201.0</v>
      </c>
      <c r="B203" s="56" t="s">
        <v>236</v>
      </c>
      <c r="C203" s="34">
        <v>101283.0</v>
      </c>
      <c r="D203" s="34">
        <v>102359.0</v>
      </c>
      <c r="E203" s="2" t="s">
        <v>69</v>
      </c>
      <c r="F203" s="2" t="s">
        <v>1200</v>
      </c>
      <c r="G203" s="34">
        <v>101283.0</v>
      </c>
      <c r="H203" s="2" t="s">
        <v>58</v>
      </c>
      <c r="I203" s="34">
        <f t="shared" si="156"/>
        <v>1077</v>
      </c>
      <c r="J203" s="34">
        <v>101283.0</v>
      </c>
      <c r="K203" s="2" t="s">
        <v>58</v>
      </c>
      <c r="L203" s="34">
        <f t="shared" si="157"/>
        <v>1077</v>
      </c>
      <c r="M203" s="2" t="s">
        <v>59</v>
      </c>
      <c r="N203" s="34">
        <v>214.0</v>
      </c>
      <c r="O203" s="34">
        <v>101283.0</v>
      </c>
      <c r="P203" s="34">
        <v>15.0</v>
      </c>
      <c r="Q203" s="2" t="s">
        <v>58</v>
      </c>
      <c r="R203" s="34">
        <f t="shared" si="158"/>
        <v>1077</v>
      </c>
      <c r="S203" s="35">
        <v>0.596</v>
      </c>
      <c r="T203" s="34">
        <v>101325.0</v>
      </c>
      <c r="U203" s="34" t="s">
        <v>58</v>
      </c>
      <c r="V203" s="34">
        <f t="shared" si="159"/>
        <v>1035</v>
      </c>
      <c r="W203" s="34" t="s">
        <v>1201</v>
      </c>
      <c r="X203" s="34" t="s">
        <v>1202</v>
      </c>
      <c r="Y203" s="34">
        <f t="shared" si="160"/>
        <v>101283</v>
      </c>
      <c r="Z203" s="34">
        <f t="shared" si="161"/>
        <v>101283</v>
      </c>
      <c r="AA203" s="34">
        <f t="shared" si="162"/>
        <v>101283</v>
      </c>
      <c r="AB203" s="2" t="s">
        <v>1203</v>
      </c>
      <c r="AC203" s="34">
        <v>101283.0</v>
      </c>
      <c r="AD203" s="2" t="s">
        <v>1204</v>
      </c>
      <c r="AE203" s="2" t="s">
        <v>1124</v>
      </c>
      <c r="AF203" s="2" t="s">
        <v>110</v>
      </c>
      <c r="AG203" s="2"/>
      <c r="AH203" s="36">
        <v>1.0</v>
      </c>
      <c r="AI203" s="37">
        <v>0.0</v>
      </c>
      <c r="AJ203" s="2" t="str">
        <f t="shared" si="163"/>
        <v>[RNA ligase,DNA master,Starbow,,100%,0]</v>
      </c>
      <c r="AK203" s="2" t="s">
        <v>1205</v>
      </c>
      <c r="AL203" s="2" t="s">
        <v>408</v>
      </c>
      <c r="AM203" s="99" t="s">
        <v>636</v>
      </c>
      <c r="AN203" s="100" t="s">
        <v>1206</v>
      </c>
      <c r="AO203" s="41">
        <v>0.877</v>
      </c>
      <c r="AP203" s="41">
        <v>1.0</v>
      </c>
      <c r="AQ203" s="2" t="str">
        <f t="shared" si="164"/>
        <v>[RNA ligase 1,UniProt,Enterobacteria phage T4,P00971,87.7%,100%]</v>
      </c>
      <c r="AR203" s="2" t="s">
        <v>63</v>
      </c>
      <c r="AS203" s="2" t="s">
        <v>68</v>
      </c>
      <c r="AT203" s="34">
        <v>0.0</v>
      </c>
      <c r="AU203" s="2" t="s">
        <v>1204</v>
      </c>
    </row>
    <row r="204">
      <c r="A204" s="55">
        <v>202.0</v>
      </c>
      <c r="B204" s="56" t="s">
        <v>236</v>
      </c>
      <c r="C204" s="34">
        <v>102349.0</v>
      </c>
      <c r="D204" s="34">
        <v>102642.0</v>
      </c>
      <c r="E204" s="2" t="s">
        <v>56</v>
      </c>
      <c r="F204" s="2" t="s">
        <v>1207</v>
      </c>
      <c r="G204" s="34">
        <v>102478.0</v>
      </c>
      <c r="H204" s="2" t="s">
        <v>58</v>
      </c>
      <c r="I204" s="34">
        <f t="shared" si="156"/>
        <v>165</v>
      </c>
      <c r="J204" s="34">
        <v>102349.0</v>
      </c>
      <c r="K204" s="2" t="s">
        <v>58</v>
      </c>
      <c r="L204" s="34">
        <f t="shared" si="157"/>
        <v>294</v>
      </c>
      <c r="M204" s="2" t="s">
        <v>127</v>
      </c>
      <c r="N204" s="34">
        <v>215.0</v>
      </c>
      <c r="O204" s="34">
        <v>102478.0</v>
      </c>
      <c r="P204" s="2" t="s">
        <v>86</v>
      </c>
      <c r="Q204" s="2" t="s">
        <v>58</v>
      </c>
      <c r="R204" s="34">
        <f t="shared" si="158"/>
        <v>165</v>
      </c>
      <c r="S204" s="2" t="s">
        <v>86</v>
      </c>
      <c r="T204" s="34">
        <v>102349.0</v>
      </c>
      <c r="U204" s="34" t="s">
        <v>58</v>
      </c>
      <c r="V204" s="34">
        <f t="shared" si="159"/>
        <v>294</v>
      </c>
      <c r="W204" s="34" t="s">
        <v>1208</v>
      </c>
      <c r="X204" s="34" t="s">
        <v>1209</v>
      </c>
      <c r="Y204" s="34">
        <f t="shared" si="160"/>
        <v>102478</v>
      </c>
      <c r="Z204" s="34">
        <f t="shared" si="161"/>
        <v>102349</v>
      </c>
      <c r="AA204" s="34">
        <f t="shared" si="162"/>
        <v>102478</v>
      </c>
      <c r="AB204" s="2" t="s">
        <v>1210</v>
      </c>
      <c r="AC204" s="34">
        <v>102349.0</v>
      </c>
      <c r="AD204" s="2" t="s">
        <v>63</v>
      </c>
      <c r="AE204" s="2" t="s">
        <v>1124</v>
      </c>
      <c r="AF204" s="39" t="s">
        <v>1211</v>
      </c>
      <c r="AG204" s="2"/>
      <c r="AH204" s="36">
        <v>1.0</v>
      </c>
      <c r="AI204" s="37">
        <v>2.75E-31</v>
      </c>
      <c r="AJ204" s="2" t="str">
        <f t="shared" si="163"/>
        <v>[NKF,DNA master,SEA_BIRCHLYN_203,,100%,2.75E-31]</v>
      </c>
      <c r="AK204" s="93" t="s">
        <v>67</v>
      </c>
      <c r="AL204" s="2"/>
      <c r="AM204" s="2"/>
      <c r="AN204" s="2"/>
      <c r="AO204" s="38"/>
      <c r="AP204" s="38"/>
      <c r="AQ204" s="2" t="str">
        <f t="shared" si="164"/>
        <v>[NKF, no hits above 90%,,,,0%,0%]</v>
      </c>
      <c r="AR204" s="2" t="s">
        <v>63</v>
      </c>
      <c r="AS204" s="2" t="s">
        <v>1066</v>
      </c>
      <c r="AT204" s="34">
        <v>0.0</v>
      </c>
      <c r="AU204" s="2" t="s">
        <v>63</v>
      </c>
    </row>
    <row r="205">
      <c r="A205" s="55">
        <v>203.0</v>
      </c>
      <c r="B205" s="56" t="s">
        <v>236</v>
      </c>
      <c r="C205" s="34">
        <v>102822.0</v>
      </c>
      <c r="D205" s="34">
        <v>102983.0</v>
      </c>
      <c r="E205" s="2" t="s">
        <v>69</v>
      </c>
      <c r="F205" s="2" t="s">
        <v>1212</v>
      </c>
      <c r="G205" s="34">
        <v>102822.0</v>
      </c>
      <c r="H205" s="2" t="s">
        <v>79</v>
      </c>
      <c r="I205" s="34">
        <f t="shared" si="156"/>
        <v>162</v>
      </c>
      <c r="J205" s="34">
        <v>102822.0</v>
      </c>
      <c r="K205" s="2" t="s">
        <v>79</v>
      </c>
      <c r="L205" s="34">
        <f t="shared" si="157"/>
        <v>162</v>
      </c>
      <c r="M205" s="2" t="s">
        <v>59</v>
      </c>
      <c r="N205" s="34">
        <v>216.0</v>
      </c>
      <c r="O205" s="34">
        <v>102822.0</v>
      </c>
      <c r="P205" s="34">
        <v>3.0</v>
      </c>
      <c r="Q205" s="2" t="s">
        <v>79</v>
      </c>
      <c r="R205" s="34">
        <f t="shared" si="158"/>
        <v>162</v>
      </c>
      <c r="S205" s="35">
        <v>0.586</v>
      </c>
      <c r="T205" s="34">
        <v>102822.0</v>
      </c>
      <c r="U205" s="34" t="s">
        <v>79</v>
      </c>
      <c r="V205" s="34">
        <f t="shared" si="159"/>
        <v>162</v>
      </c>
      <c r="W205" s="34" t="s">
        <v>1152</v>
      </c>
      <c r="X205" s="34" t="s">
        <v>1213</v>
      </c>
      <c r="Y205" s="34">
        <f t="shared" si="160"/>
        <v>102822</v>
      </c>
      <c r="Z205" s="34">
        <f t="shared" si="161"/>
        <v>102822</v>
      </c>
      <c r="AA205" s="34">
        <f t="shared" si="162"/>
        <v>102822</v>
      </c>
      <c r="AB205" s="2" t="s">
        <v>1214</v>
      </c>
      <c r="AC205" s="34">
        <v>102822.0</v>
      </c>
      <c r="AD205" s="2" t="s">
        <v>63</v>
      </c>
      <c r="AE205" s="2" t="s">
        <v>64</v>
      </c>
      <c r="AF205" s="2" t="s">
        <v>1215</v>
      </c>
      <c r="AG205" s="2" t="s">
        <v>1216</v>
      </c>
      <c r="AH205" s="36">
        <v>1.0</v>
      </c>
      <c r="AI205" s="37">
        <v>2.0E-30</v>
      </c>
      <c r="AJ205" s="2" t="str">
        <f t="shared" si="163"/>
        <v>[NKF,NCBI,SEA_MINDFLAYER_199,QPL13802.1,100%,2E-30]</v>
      </c>
      <c r="AK205" s="2" t="s">
        <v>1217</v>
      </c>
      <c r="AL205" s="2" t="s">
        <v>85</v>
      </c>
      <c r="AM205" s="54" t="s">
        <v>86</v>
      </c>
      <c r="AN205" s="2" t="s">
        <v>1218</v>
      </c>
      <c r="AO205" s="41">
        <v>0.388</v>
      </c>
      <c r="AP205" s="41">
        <v>0.9614</v>
      </c>
      <c r="AQ205" s="2" t="str">
        <f t="shared" si="164"/>
        <v>[Zinc finger protein,Pfam,N/A,PF18450.5,38.8%,96.14%]</v>
      </c>
      <c r="AR205" s="2" t="s">
        <v>63</v>
      </c>
      <c r="AS205" s="2" t="s">
        <v>68</v>
      </c>
      <c r="AT205" s="34">
        <v>0.0</v>
      </c>
      <c r="AU205" s="2" t="s">
        <v>63</v>
      </c>
    </row>
    <row r="206">
      <c r="A206" s="55">
        <v>204.0</v>
      </c>
      <c r="B206" s="56" t="s">
        <v>236</v>
      </c>
      <c r="C206" s="34">
        <v>103010.0</v>
      </c>
      <c r="D206" s="34">
        <v>103168.0</v>
      </c>
      <c r="E206" s="2" t="s">
        <v>69</v>
      </c>
      <c r="F206" s="2" t="s">
        <v>1219</v>
      </c>
      <c r="G206" s="34">
        <v>103022.0</v>
      </c>
      <c r="H206" s="2" t="s">
        <v>79</v>
      </c>
      <c r="I206" s="34">
        <f t="shared" si="156"/>
        <v>147</v>
      </c>
      <c r="J206" s="34">
        <v>103010.0</v>
      </c>
      <c r="K206" s="2" t="s">
        <v>79</v>
      </c>
      <c r="L206" s="34">
        <f t="shared" si="157"/>
        <v>159</v>
      </c>
      <c r="M206" s="2" t="s">
        <v>127</v>
      </c>
      <c r="N206" s="34">
        <v>217.0</v>
      </c>
      <c r="O206" s="34">
        <v>103022.0</v>
      </c>
      <c r="P206" s="34">
        <v>7.0</v>
      </c>
      <c r="Q206" s="2" t="s">
        <v>79</v>
      </c>
      <c r="R206" s="34">
        <f t="shared" si="158"/>
        <v>147</v>
      </c>
      <c r="S206" s="35">
        <v>0.947</v>
      </c>
      <c r="T206" s="34">
        <v>103067.0</v>
      </c>
      <c r="U206" s="34" t="s">
        <v>143</v>
      </c>
      <c r="V206" s="34">
        <f t="shared" si="159"/>
        <v>102</v>
      </c>
      <c r="W206" s="34" t="s">
        <v>1220</v>
      </c>
      <c r="X206" s="34" t="s">
        <v>1221</v>
      </c>
      <c r="Y206" s="34">
        <f t="shared" si="160"/>
        <v>103022</v>
      </c>
      <c r="Z206" s="34">
        <f t="shared" si="161"/>
        <v>103010</v>
      </c>
      <c r="AA206" s="34">
        <f t="shared" si="162"/>
        <v>103022</v>
      </c>
      <c r="AB206" s="2" t="s">
        <v>1222</v>
      </c>
      <c r="AC206" s="34">
        <v>103010.0</v>
      </c>
      <c r="AD206" s="2" t="s">
        <v>63</v>
      </c>
      <c r="AE206" s="2" t="s">
        <v>1124</v>
      </c>
      <c r="AF206" s="39" t="s">
        <v>1223</v>
      </c>
      <c r="AG206" s="2"/>
      <c r="AH206" s="41">
        <v>0.9792</v>
      </c>
      <c r="AI206" s="37">
        <v>3.75E-25</v>
      </c>
      <c r="AJ206" s="2" t="str">
        <f t="shared" si="163"/>
        <v>[NKF,DNA master,SEA_TOMSAWYER_211,,97.92%,3.75E-25]</v>
      </c>
      <c r="AK206" s="2" t="s">
        <v>1224</v>
      </c>
      <c r="AL206" s="59" t="s">
        <v>85</v>
      </c>
      <c r="AM206" s="60" t="s">
        <v>86</v>
      </c>
      <c r="AN206" s="49" t="s">
        <v>1225</v>
      </c>
      <c r="AO206" s="41">
        <v>0.717</v>
      </c>
      <c r="AP206" s="41">
        <v>0.9234</v>
      </c>
      <c r="AQ206" s="2" t="str">
        <f t="shared" si="164"/>
        <v>[Cytadhesin_P30,Pfam,N/A,PF07271.15,71.7%,92.34%]</v>
      </c>
      <c r="AR206" s="2" t="s">
        <v>63</v>
      </c>
      <c r="AS206" s="2" t="s">
        <v>165</v>
      </c>
      <c r="AT206" s="34">
        <v>0.0</v>
      </c>
      <c r="AU206" s="2" t="s">
        <v>63</v>
      </c>
    </row>
    <row r="207">
      <c r="A207" s="55">
        <v>205.0</v>
      </c>
      <c r="B207" s="56" t="s">
        <v>236</v>
      </c>
      <c r="C207" s="34">
        <v>103168.0</v>
      </c>
      <c r="D207" s="34">
        <v>104058.0</v>
      </c>
      <c r="E207" s="2" t="s">
        <v>56</v>
      </c>
      <c r="F207" s="2" t="s">
        <v>1226</v>
      </c>
      <c r="G207" s="34">
        <v>103168.0</v>
      </c>
      <c r="H207" s="2" t="s">
        <v>58</v>
      </c>
      <c r="I207" s="34">
        <f t="shared" si="156"/>
        <v>891</v>
      </c>
      <c r="J207" s="34">
        <v>103168.0</v>
      </c>
      <c r="K207" s="2" t="s">
        <v>58</v>
      </c>
      <c r="L207" s="34">
        <f t="shared" si="157"/>
        <v>891</v>
      </c>
      <c r="M207" s="2" t="s">
        <v>59</v>
      </c>
      <c r="N207" s="34">
        <v>218.0</v>
      </c>
      <c r="O207" s="34">
        <v>103168.0</v>
      </c>
      <c r="P207" s="34">
        <v>47.0</v>
      </c>
      <c r="Q207" s="2" t="s">
        <v>58</v>
      </c>
      <c r="R207" s="34">
        <f t="shared" si="158"/>
        <v>891</v>
      </c>
      <c r="S207" s="41">
        <v>0.167</v>
      </c>
      <c r="T207" s="34">
        <v>103168.0</v>
      </c>
      <c r="U207" s="34" t="s">
        <v>58</v>
      </c>
      <c r="V207" s="34">
        <f t="shared" si="159"/>
        <v>891</v>
      </c>
      <c r="W207" s="34" t="s">
        <v>446</v>
      </c>
      <c r="X207" s="34" t="s">
        <v>1227</v>
      </c>
      <c r="Y207" s="34">
        <f t="shared" si="160"/>
        <v>103168</v>
      </c>
      <c r="Z207" s="34">
        <f t="shared" si="161"/>
        <v>103168</v>
      </c>
      <c r="AA207" s="34">
        <f t="shared" si="162"/>
        <v>103168</v>
      </c>
      <c r="AB207" s="2" t="s">
        <v>1228</v>
      </c>
      <c r="AC207" s="34">
        <v>103168.0</v>
      </c>
      <c r="AD207" s="2" t="s">
        <v>1229</v>
      </c>
      <c r="AE207" s="2" t="s">
        <v>1124</v>
      </c>
      <c r="AF207" s="2" t="s">
        <v>110</v>
      </c>
      <c r="AG207" s="2"/>
      <c r="AH207" s="36">
        <v>1.0</v>
      </c>
      <c r="AI207" s="37">
        <v>0.0</v>
      </c>
      <c r="AJ207" s="2" t="str">
        <f t="shared" si="163"/>
        <v>[polynucleotide kinase,DNA master,Starbow,,100%,0]</v>
      </c>
      <c r="AK207" s="97" t="s">
        <v>1230</v>
      </c>
      <c r="AL207" s="2" t="s">
        <v>1157</v>
      </c>
      <c r="AM207" s="97" t="s">
        <v>1231</v>
      </c>
      <c r="AN207" s="100" t="s">
        <v>1232</v>
      </c>
      <c r="AO207" s="41">
        <v>0.986</v>
      </c>
      <c r="AP207" s="41">
        <v>1.0</v>
      </c>
      <c r="AQ207" s="2" t="str">
        <f t="shared" si="164"/>
        <v>[kinase,Protein Data Bank,Capnocytophaga gingivalis,4XRP_A,98.6%,100%]</v>
      </c>
      <c r="AR207" s="2" t="s">
        <v>63</v>
      </c>
      <c r="AS207" s="2" t="s">
        <v>68</v>
      </c>
      <c r="AT207" s="34">
        <v>0.0</v>
      </c>
      <c r="AU207" s="2" t="s">
        <v>1229</v>
      </c>
    </row>
    <row r="208">
      <c r="A208" s="55">
        <v>206.0</v>
      </c>
      <c r="B208" s="56" t="s">
        <v>236</v>
      </c>
      <c r="C208" s="34">
        <v>104099.0</v>
      </c>
      <c r="D208" s="34">
        <v>104332.0</v>
      </c>
      <c r="E208" s="2" t="s">
        <v>56</v>
      </c>
      <c r="F208" s="2" t="s">
        <v>1233</v>
      </c>
      <c r="G208" s="34">
        <v>104099.0</v>
      </c>
      <c r="H208" s="2" t="s">
        <v>58</v>
      </c>
      <c r="I208" s="34">
        <f t="shared" si="156"/>
        <v>234</v>
      </c>
      <c r="J208" s="34">
        <v>104099.0</v>
      </c>
      <c r="K208" s="2" t="s">
        <v>58</v>
      </c>
      <c r="L208" s="34">
        <f t="shared" si="157"/>
        <v>234</v>
      </c>
      <c r="M208" s="2" t="s">
        <v>59</v>
      </c>
      <c r="N208" s="34">
        <v>219.0</v>
      </c>
      <c r="O208" s="34">
        <v>104099.0</v>
      </c>
      <c r="P208" s="34">
        <v>12.0</v>
      </c>
      <c r="Q208" s="2" t="s">
        <v>58</v>
      </c>
      <c r="R208" s="34">
        <f t="shared" si="158"/>
        <v>234</v>
      </c>
      <c r="S208" s="35">
        <v>0.384</v>
      </c>
      <c r="T208" s="34">
        <v>104276.0</v>
      </c>
      <c r="U208" s="34" t="s">
        <v>58</v>
      </c>
      <c r="V208" s="34">
        <f t="shared" si="159"/>
        <v>57</v>
      </c>
      <c r="W208" s="34" t="s">
        <v>1234</v>
      </c>
      <c r="X208" s="34" t="s">
        <v>1235</v>
      </c>
      <c r="Y208" s="34">
        <f t="shared" si="160"/>
        <v>104099</v>
      </c>
      <c r="Z208" s="34">
        <f t="shared" si="161"/>
        <v>104099</v>
      </c>
      <c r="AA208" s="34">
        <f t="shared" si="162"/>
        <v>104099</v>
      </c>
      <c r="AB208" s="2" t="s">
        <v>1236</v>
      </c>
      <c r="AC208" s="34">
        <v>104099.0</v>
      </c>
      <c r="AD208" s="2" t="s">
        <v>63</v>
      </c>
      <c r="AE208" s="2" t="s">
        <v>1124</v>
      </c>
      <c r="AF208" s="39" t="s">
        <v>1237</v>
      </c>
      <c r="AG208" s="2"/>
      <c r="AH208" s="36">
        <v>1.0</v>
      </c>
      <c r="AI208" s="37">
        <v>0.0</v>
      </c>
      <c r="AJ208" s="2" t="str">
        <f t="shared" si="163"/>
        <v>[NKF,DNA master,SEA_BIRCHLYN_208,,100%,0]</v>
      </c>
      <c r="AK208" s="2" t="s">
        <v>67</v>
      </c>
      <c r="AL208" s="2"/>
      <c r="AM208" s="2"/>
      <c r="AN208" s="2"/>
      <c r="AO208" s="38"/>
      <c r="AP208" s="38"/>
      <c r="AQ208" s="2" t="str">
        <f t="shared" si="164"/>
        <v>[NKF, no hits above 90%,,,,0%,0%]</v>
      </c>
      <c r="AR208" s="2" t="s">
        <v>63</v>
      </c>
      <c r="AS208" s="2" t="s">
        <v>1066</v>
      </c>
      <c r="AT208" s="34">
        <v>0.0</v>
      </c>
      <c r="AU208" s="2" t="s">
        <v>63</v>
      </c>
    </row>
    <row r="209">
      <c r="A209" s="55">
        <v>207.0</v>
      </c>
      <c r="B209" s="56" t="s">
        <v>236</v>
      </c>
      <c r="C209" s="34">
        <v>104374.0</v>
      </c>
      <c r="D209" s="34">
        <v>104748.0</v>
      </c>
      <c r="E209" s="2" t="s">
        <v>56</v>
      </c>
      <c r="F209" s="2" t="s">
        <v>1238</v>
      </c>
      <c r="G209" s="34">
        <v>104374.0</v>
      </c>
      <c r="H209" s="2" t="s">
        <v>58</v>
      </c>
      <c r="I209" s="34">
        <f t="shared" si="156"/>
        <v>375</v>
      </c>
      <c r="J209" s="34">
        <v>104374.0</v>
      </c>
      <c r="K209" s="2" t="s">
        <v>58</v>
      </c>
      <c r="L209" s="34">
        <f t="shared" si="157"/>
        <v>375</v>
      </c>
      <c r="M209" s="2" t="s">
        <v>59</v>
      </c>
      <c r="N209" s="34">
        <v>220.0</v>
      </c>
      <c r="O209" s="34">
        <v>104374.0</v>
      </c>
      <c r="P209" s="34">
        <v>8.0</v>
      </c>
      <c r="Q209" s="2" t="s">
        <v>58</v>
      </c>
      <c r="R209" s="34">
        <f t="shared" si="158"/>
        <v>375</v>
      </c>
      <c r="S209" s="35">
        <v>0.421</v>
      </c>
      <c r="T209" s="34">
        <v>104374.0</v>
      </c>
      <c r="U209" s="34" t="s">
        <v>58</v>
      </c>
      <c r="V209" s="34">
        <f t="shared" si="159"/>
        <v>375</v>
      </c>
      <c r="W209" s="34" t="s">
        <v>1239</v>
      </c>
      <c r="X209" s="34" t="s">
        <v>1240</v>
      </c>
      <c r="Y209" s="34">
        <f t="shared" si="160"/>
        <v>104374</v>
      </c>
      <c r="Z209" s="34">
        <f t="shared" si="161"/>
        <v>104374</v>
      </c>
      <c r="AA209" s="34">
        <f t="shared" si="162"/>
        <v>104374</v>
      </c>
      <c r="AB209" s="2" t="s">
        <v>1241</v>
      </c>
      <c r="AC209" s="34">
        <v>104374.0</v>
      </c>
      <c r="AD209" s="2" t="s">
        <v>63</v>
      </c>
      <c r="AE209" s="2" t="s">
        <v>64</v>
      </c>
      <c r="AF209" s="2" t="s">
        <v>1242</v>
      </c>
      <c r="AG209" s="2" t="s">
        <v>1243</v>
      </c>
      <c r="AH209" s="36">
        <v>1.0</v>
      </c>
      <c r="AI209" s="37">
        <v>2.0E-80</v>
      </c>
      <c r="AJ209" s="2" t="str">
        <f t="shared" si="163"/>
        <v>[NKF,NCBI,SEA_BIRCHLYN_209,QDF17337.1,100%,2E-80]</v>
      </c>
      <c r="AK209" s="72" t="s">
        <v>1244</v>
      </c>
      <c r="AL209" s="2" t="s">
        <v>85</v>
      </c>
      <c r="AM209" s="2" t="s">
        <v>86</v>
      </c>
      <c r="AN209" s="100" t="s">
        <v>1245</v>
      </c>
      <c r="AO209" s="41">
        <v>0.496</v>
      </c>
      <c r="AP209" s="41">
        <v>0.94</v>
      </c>
      <c r="AQ209" s="2" t="str">
        <f t="shared" si="164"/>
        <v>[Predicted integral membrane protein,Pfam,N/A,PF10039.13,49.6%,94%]</v>
      </c>
      <c r="AR209" s="2" t="s">
        <v>63</v>
      </c>
      <c r="AS209" s="2" t="s">
        <v>165</v>
      </c>
      <c r="AT209" s="34">
        <v>0.0</v>
      </c>
      <c r="AU209" s="2" t="s">
        <v>63</v>
      </c>
    </row>
    <row r="210">
      <c r="A210" s="55">
        <v>208.0</v>
      </c>
      <c r="B210" s="56" t="s">
        <v>236</v>
      </c>
      <c r="C210" s="34">
        <v>104751.0</v>
      </c>
      <c r="D210" s="34">
        <v>104912.0</v>
      </c>
      <c r="E210" s="2" t="s">
        <v>69</v>
      </c>
      <c r="F210" s="2" t="s">
        <v>1246</v>
      </c>
      <c r="G210" s="34">
        <v>104751.0</v>
      </c>
      <c r="H210" s="2" t="s">
        <v>143</v>
      </c>
      <c r="I210" s="34">
        <f t="shared" si="156"/>
        <v>162</v>
      </c>
      <c r="J210" s="34">
        <v>104751.0</v>
      </c>
      <c r="K210" s="2" t="s">
        <v>143</v>
      </c>
      <c r="L210" s="34">
        <f t="shared" si="157"/>
        <v>162</v>
      </c>
      <c r="M210" s="2" t="s">
        <v>59</v>
      </c>
      <c r="N210" s="34">
        <v>221.0</v>
      </c>
      <c r="O210" s="34">
        <v>104751.0</v>
      </c>
      <c r="P210" s="34">
        <v>9.0</v>
      </c>
      <c r="Q210" s="2" t="s">
        <v>143</v>
      </c>
      <c r="R210" s="34">
        <f t="shared" si="158"/>
        <v>162</v>
      </c>
      <c r="S210" s="41">
        <v>0.531</v>
      </c>
      <c r="T210" s="34">
        <v>104751.0</v>
      </c>
      <c r="U210" s="34" t="s">
        <v>143</v>
      </c>
      <c r="V210" s="34">
        <f t="shared" si="159"/>
        <v>162</v>
      </c>
      <c r="W210" s="34" t="s">
        <v>1247</v>
      </c>
      <c r="X210" s="34" t="s">
        <v>1248</v>
      </c>
      <c r="Y210" s="34">
        <f t="shared" si="160"/>
        <v>104751</v>
      </c>
      <c r="Z210" s="34">
        <f t="shared" si="161"/>
        <v>104751</v>
      </c>
      <c r="AA210" s="34">
        <f t="shared" si="162"/>
        <v>104751</v>
      </c>
      <c r="AB210" s="2" t="s">
        <v>1249</v>
      </c>
      <c r="AC210" s="34">
        <v>104751.0</v>
      </c>
      <c r="AD210" s="2" t="s">
        <v>63</v>
      </c>
      <c r="AE210" s="2" t="s">
        <v>64</v>
      </c>
      <c r="AF210" s="2" t="s">
        <v>1250</v>
      </c>
      <c r="AG210" s="2" t="s">
        <v>1251</v>
      </c>
      <c r="AH210" s="36">
        <v>1.0</v>
      </c>
      <c r="AI210" s="37">
        <v>1.0E-29</v>
      </c>
      <c r="AJ210" s="2" t="str">
        <f t="shared" si="163"/>
        <v>[NKF,NCBI,SEA_BIRCHLYN_210,QDF17338.1,100%,1E-29]</v>
      </c>
      <c r="AK210" s="101" t="s">
        <v>1197</v>
      </c>
      <c r="AL210" s="2" t="s">
        <v>64</v>
      </c>
      <c r="AM210" s="101" t="s">
        <v>1252</v>
      </c>
      <c r="AN210" s="100" t="s">
        <v>1253</v>
      </c>
      <c r="AO210" s="41">
        <v>1.0</v>
      </c>
      <c r="AP210" s="41">
        <v>0.9929</v>
      </c>
      <c r="AQ210" s="2" t="str">
        <f t="shared" si="164"/>
        <v>[Conserved Protein Domain Family,NCBI,Metazoa,2HEQ_A,100%,99.29%]</v>
      </c>
      <c r="AR210" s="2" t="s">
        <v>63</v>
      </c>
      <c r="AS210" s="2" t="s">
        <v>1066</v>
      </c>
      <c r="AT210" s="34">
        <v>0.0</v>
      </c>
      <c r="AU210" s="2" t="s">
        <v>63</v>
      </c>
    </row>
    <row r="211">
      <c r="A211" s="62">
        <v>209.0</v>
      </c>
      <c r="B211" s="63" t="s">
        <v>306</v>
      </c>
      <c r="C211" s="34">
        <v>104922.0</v>
      </c>
      <c r="D211" s="34">
        <v>105004.0</v>
      </c>
      <c r="E211" s="39" t="s">
        <v>307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64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65"/>
      <c r="AI211" s="66"/>
      <c r="AJ211" s="2"/>
      <c r="AK211" s="2"/>
      <c r="AL211" s="2"/>
      <c r="AM211" s="2"/>
      <c r="AN211" s="2"/>
      <c r="AO211" s="38"/>
      <c r="AP211" s="38"/>
      <c r="AQ211" s="2"/>
      <c r="AR211" s="2"/>
      <c r="AS211" s="2"/>
      <c r="AT211" s="2"/>
      <c r="AU211" s="2"/>
    </row>
    <row r="212">
      <c r="A212" s="55">
        <v>210.0</v>
      </c>
      <c r="B212" s="56" t="s">
        <v>236</v>
      </c>
      <c r="C212" s="34">
        <v>105005.0</v>
      </c>
      <c r="D212" s="34">
        <v>105208.0</v>
      </c>
      <c r="E212" s="2" t="s">
        <v>56</v>
      </c>
      <c r="F212" s="2" t="s">
        <v>1254</v>
      </c>
      <c r="G212" s="34">
        <v>105005.0</v>
      </c>
      <c r="H212" s="2" t="s">
        <v>58</v>
      </c>
      <c r="I212" s="34">
        <f t="shared" ref="I212:I213" si="165">IF(ISBLANK(G212),"N/A", IF(G212&gt;$D212, ABS(G212-$D212+1),ABS(G212-$D212-1)))</f>
        <v>204</v>
      </c>
      <c r="J212" s="34">
        <v>105005.0</v>
      </c>
      <c r="K212" s="2" t="s">
        <v>58</v>
      </c>
      <c r="L212" s="34">
        <f t="shared" ref="L212:L213" si="166">IF(ISBLANK(J212),"N/A", IF(J212&gt;$D212, ABS(J212-$D212+1),ABS(J212-$D212-1)))</f>
        <v>204</v>
      </c>
      <c r="M212" s="2" t="s">
        <v>59</v>
      </c>
      <c r="N212" s="34">
        <v>223.0</v>
      </c>
      <c r="O212" s="34">
        <v>105005.0</v>
      </c>
      <c r="P212" s="34">
        <v>1.0</v>
      </c>
      <c r="Q212" s="2" t="s">
        <v>58</v>
      </c>
      <c r="R212" s="34">
        <f t="shared" ref="R212:R213" si="167">IF(ISBLANK(O212),"N/A", IF(O212&gt;$D212, ABS(O212-$D212+1),ABS(O212-$D212-1)))</f>
        <v>204</v>
      </c>
      <c r="S212" s="35">
        <v>1.0</v>
      </c>
      <c r="T212" s="34">
        <v>105203.0</v>
      </c>
      <c r="U212" s="34" t="s">
        <v>58</v>
      </c>
      <c r="V212" s="34">
        <f t="shared" ref="V212:V213" si="168">IF(ISBLANK(T212),"N/A", IF(T212&gt;$D212, ABS(T212-$D212+1),ABS(T212-$D212-1)))</f>
        <v>6</v>
      </c>
      <c r="W212" s="34" t="s">
        <v>1255</v>
      </c>
      <c r="X212" s="34" t="s">
        <v>1256</v>
      </c>
      <c r="Y212" s="34">
        <f t="shared" ref="Y212:Y213" si="169">G212</f>
        <v>105005</v>
      </c>
      <c r="Z212" s="34">
        <f t="shared" ref="Z212:Z213" si="170">J212</f>
        <v>105005</v>
      </c>
      <c r="AA212" s="34">
        <f t="shared" ref="AA212:AA213" si="171">O212</f>
        <v>105005</v>
      </c>
      <c r="AB212" s="2" t="s">
        <v>1257</v>
      </c>
      <c r="AC212" s="34">
        <v>105005.0</v>
      </c>
      <c r="AD212" s="2" t="s">
        <v>63</v>
      </c>
      <c r="AE212" s="2" t="s">
        <v>64</v>
      </c>
      <c r="AF212" s="2" t="s">
        <v>1258</v>
      </c>
      <c r="AG212" s="2" t="s">
        <v>1259</v>
      </c>
      <c r="AH212" s="36">
        <v>1.0</v>
      </c>
      <c r="AI212" s="37">
        <v>2.0E-41</v>
      </c>
      <c r="AJ212" s="2" t="str">
        <f t="shared" ref="AJ212:AJ213" si="172">CONCATENATE("[",AD212,",",AE212,",",AF212,",",AG212,",",AH212*100,"%,",AI212,"]")</f>
        <v>[NKF,NCBI,SEA_STARBOW_210,AXH66677.1,100%,2E-41]</v>
      </c>
      <c r="AK212" s="2" t="s">
        <v>67</v>
      </c>
      <c r="AL212" s="2"/>
      <c r="AM212" s="2"/>
      <c r="AN212" s="2"/>
      <c r="AO212" s="38"/>
      <c r="AP212" s="38"/>
      <c r="AQ212" s="2" t="str">
        <f t="shared" ref="AQ212:AQ213" si="173">CONCATENATE("[",AK212,",",AL212,",",AM212,",",AN212,",",AO212*100,"%,",AP212*100,"%]")</f>
        <v>[NKF, no hits above 90%,,,,0%,0%]</v>
      </c>
      <c r="AR212" s="2" t="s">
        <v>63</v>
      </c>
      <c r="AS212" s="2" t="s">
        <v>1066</v>
      </c>
      <c r="AT212" s="34">
        <v>0.0</v>
      </c>
      <c r="AU212" s="2" t="s">
        <v>63</v>
      </c>
    </row>
    <row r="213">
      <c r="A213" s="55">
        <v>211.0</v>
      </c>
      <c r="B213" s="56" t="s">
        <v>236</v>
      </c>
      <c r="C213" s="34">
        <v>105205.0</v>
      </c>
      <c r="D213" s="34">
        <v>105426.0</v>
      </c>
      <c r="E213" s="2" t="s">
        <v>56</v>
      </c>
      <c r="F213" s="2" t="s">
        <v>1260</v>
      </c>
      <c r="G213" s="34">
        <v>105205.0</v>
      </c>
      <c r="H213" s="2" t="s">
        <v>79</v>
      </c>
      <c r="I213" s="34">
        <f t="shared" si="165"/>
        <v>222</v>
      </c>
      <c r="J213" s="34">
        <v>105205.0</v>
      </c>
      <c r="K213" s="2" t="s">
        <v>79</v>
      </c>
      <c r="L213" s="34">
        <f t="shared" si="166"/>
        <v>222</v>
      </c>
      <c r="M213" s="2" t="s">
        <v>59</v>
      </c>
      <c r="N213" s="34">
        <v>224.0</v>
      </c>
      <c r="O213" s="34">
        <v>105205.0</v>
      </c>
      <c r="P213" s="34">
        <v>3.0</v>
      </c>
      <c r="Q213" s="2" t="s">
        <v>79</v>
      </c>
      <c r="R213" s="34">
        <f t="shared" si="167"/>
        <v>222</v>
      </c>
      <c r="S213" s="35">
        <v>0.964</v>
      </c>
      <c r="T213" s="34">
        <v>105205.0</v>
      </c>
      <c r="U213" s="34" t="s">
        <v>79</v>
      </c>
      <c r="V213" s="34">
        <f t="shared" si="168"/>
        <v>222</v>
      </c>
      <c r="W213" s="34" t="s">
        <v>1261</v>
      </c>
      <c r="X213" s="34" t="s">
        <v>1262</v>
      </c>
      <c r="Y213" s="34">
        <f t="shared" si="169"/>
        <v>105205</v>
      </c>
      <c r="Z213" s="34">
        <f t="shared" si="170"/>
        <v>105205</v>
      </c>
      <c r="AA213" s="34">
        <f t="shared" si="171"/>
        <v>105205</v>
      </c>
      <c r="AB213" s="2" t="s">
        <v>1263</v>
      </c>
      <c r="AC213" s="34">
        <v>105205.0</v>
      </c>
      <c r="AD213" s="2" t="s">
        <v>63</v>
      </c>
      <c r="AE213" s="2" t="s">
        <v>64</v>
      </c>
      <c r="AF213" s="2" t="s">
        <v>1264</v>
      </c>
      <c r="AG213" s="2" t="s">
        <v>1265</v>
      </c>
      <c r="AH213" s="36">
        <v>1.0</v>
      </c>
      <c r="AI213" s="37">
        <v>2.0E-43</v>
      </c>
      <c r="AJ213" s="2" t="str">
        <f t="shared" si="172"/>
        <v>[NKF,NCBI,Karimac_105,YP_009840347.1,100%,2E-43]</v>
      </c>
      <c r="AK213" s="2" t="s">
        <v>67</v>
      </c>
      <c r="AL213" s="2"/>
      <c r="AM213" s="2"/>
      <c r="AN213" s="2"/>
      <c r="AO213" s="38"/>
      <c r="AP213" s="38"/>
      <c r="AQ213" s="2" t="str">
        <f t="shared" si="173"/>
        <v>[NKF, no hits above 90%,,,,0%,0%]</v>
      </c>
      <c r="AR213" s="2" t="s">
        <v>63</v>
      </c>
      <c r="AS213" s="2" t="s">
        <v>68</v>
      </c>
      <c r="AT213" s="34">
        <v>0.0</v>
      </c>
      <c r="AU213" s="2" t="s">
        <v>63</v>
      </c>
    </row>
    <row r="214">
      <c r="A214" s="62">
        <v>212.0</v>
      </c>
      <c r="B214" s="63" t="s">
        <v>306</v>
      </c>
      <c r="C214" s="34">
        <v>105453.0</v>
      </c>
      <c r="D214" s="34">
        <v>105524.0</v>
      </c>
      <c r="E214" s="39" t="s">
        <v>307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64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65"/>
      <c r="AI214" s="66"/>
      <c r="AJ214" s="2"/>
      <c r="AK214" s="2"/>
      <c r="AL214" s="2"/>
      <c r="AM214" s="2"/>
      <c r="AN214" s="2"/>
      <c r="AO214" s="38"/>
      <c r="AP214" s="38"/>
      <c r="AQ214" s="2"/>
      <c r="AR214" s="2"/>
      <c r="AS214" s="2"/>
      <c r="AT214" s="2"/>
      <c r="AU214" s="2"/>
    </row>
    <row r="215">
      <c r="A215" s="55">
        <v>213.0</v>
      </c>
      <c r="B215" s="56" t="s">
        <v>236</v>
      </c>
      <c r="C215" s="34">
        <v>105547.0</v>
      </c>
      <c r="D215" s="34">
        <v>105984.0</v>
      </c>
      <c r="E215" s="2" t="s">
        <v>113</v>
      </c>
      <c r="F215" s="2" t="s">
        <v>1266</v>
      </c>
      <c r="G215" s="34">
        <v>105547.0</v>
      </c>
      <c r="H215" s="2" t="s">
        <v>79</v>
      </c>
      <c r="I215" s="34">
        <f t="shared" ref="I215:I218" si="174">IF(ISBLANK(G215),"N/A", IF(G215&gt;$D215, ABS(G215-$D215+1),ABS(G215-$D215-1)))</f>
        <v>438</v>
      </c>
      <c r="J215" s="34">
        <v>105547.0</v>
      </c>
      <c r="K215" s="2" t="s">
        <v>79</v>
      </c>
      <c r="L215" s="34">
        <f t="shared" ref="L215:L218" si="175">IF(ISBLANK(J215),"N/A", IF(J215&gt;$D215, ABS(J215-$D215+1),ABS(J215-$D215-1)))</f>
        <v>438</v>
      </c>
      <c r="M215" s="2" t="s">
        <v>59</v>
      </c>
      <c r="N215" s="34">
        <v>226.0</v>
      </c>
      <c r="O215" s="34">
        <v>105547.0</v>
      </c>
      <c r="P215" s="34">
        <v>17.0</v>
      </c>
      <c r="Q215" s="2" t="s">
        <v>79</v>
      </c>
      <c r="R215" s="34">
        <f t="shared" ref="R215:R218" si="176">IF(ISBLANK(O215),"N/A", IF(O215&gt;$D215, ABS(O215-$D215+1),ABS(O215-$D215-1)))</f>
        <v>438</v>
      </c>
      <c r="S215" s="35">
        <v>0.973</v>
      </c>
      <c r="T215" s="34">
        <v>105499.0</v>
      </c>
      <c r="U215" s="34" t="s">
        <v>79</v>
      </c>
      <c r="V215" s="34">
        <f t="shared" ref="V215:V218" si="177">IF(ISBLANK(T215),"N/A", IF(T215&gt;$D215, ABS(T215-$D215+1),ABS(T215-$D215-1)))</f>
        <v>486</v>
      </c>
      <c r="W215" s="34" t="s">
        <v>1267</v>
      </c>
      <c r="X215" s="34" t="s">
        <v>1268</v>
      </c>
      <c r="Y215" s="34">
        <f t="shared" ref="Y215:Y218" si="178">G215</f>
        <v>105547</v>
      </c>
      <c r="Z215" s="34">
        <f t="shared" ref="Z215:Z218" si="179">J215</f>
        <v>105547</v>
      </c>
      <c r="AA215" s="34">
        <f t="shared" ref="AA215:AA218" si="180">O215</f>
        <v>105547</v>
      </c>
      <c r="AB215" s="2" t="s">
        <v>1269</v>
      </c>
      <c r="AC215" s="34">
        <v>105547.0</v>
      </c>
      <c r="AD215" s="2" t="s">
        <v>1270</v>
      </c>
      <c r="AE215" s="2" t="s">
        <v>1124</v>
      </c>
      <c r="AF215" s="2" t="s">
        <v>405</v>
      </c>
      <c r="AG215" s="2"/>
      <c r="AH215" s="36">
        <v>1.0</v>
      </c>
      <c r="AI215" s="37">
        <v>0.0</v>
      </c>
      <c r="AJ215" s="2" t="str">
        <f t="shared" ref="AJ215:AJ218" si="181">CONCATENATE("[",AD215,",",AE215,",",AF215,",",AG215,",",AH215*100,"%,",AI215,"]")</f>
        <v>[SprT-like protease ,DNA master,IchabodCrane,,100%,0]</v>
      </c>
      <c r="AK215" s="97" t="s">
        <v>1271</v>
      </c>
      <c r="AL215" s="2" t="s">
        <v>1157</v>
      </c>
      <c r="AM215" s="97" t="s">
        <v>1272</v>
      </c>
      <c r="AN215" s="2" t="s">
        <v>1273</v>
      </c>
      <c r="AO215" s="41">
        <v>0.958</v>
      </c>
      <c r="AP215" s="41">
        <v>0.9988</v>
      </c>
      <c r="AQ215" s="2" t="str">
        <f t="shared" ref="AQ215:AQ218" si="182">CONCATENATE("[",AK215,",",AL215,",",AM215,",",AN215,",",AO215*100,"%,",AP215*100,"%]")</f>
        <v>[DNA BINDING PROTEIN,Protein Data Bank,Homo sapiens,6MDW_A,95.8%,99.88%]</v>
      </c>
      <c r="AR215" s="2" t="s">
        <v>63</v>
      </c>
      <c r="AS215" s="2" t="s">
        <v>68</v>
      </c>
      <c r="AT215" s="34">
        <v>0.0</v>
      </c>
      <c r="AU215" s="2" t="s">
        <v>1274</v>
      </c>
    </row>
    <row r="216">
      <c r="A216" s="55">
        <v>214.0</v>
      </c>
      <c r="B216" s="56" t="s">
        <v>236</v>
      </c>
      <c r="C216" s="34">
        <v>105977.0</v>
      </c>
      <c r="D216" s="34">
        <v>106165.0</v>
      </c>
      <c r="E216" s="2" t="s">
        <v>56</v>
      </c>
      <c r="F216" s="2" t="s">
        <v>1275</v>
      </c>
      <c r="G216" s="34">
        <v>105977.0</v>
      </c>
      <c r="H216" s="2" t="s">
        <v>58</v>
      </c>
      <c r="I216" s="34">
        <f t="shared" si="174"/>
        <v>189</v>
      </c>
      <c r="J216" s="34">
        <v>105977.0</v>
      </c>
      <c r="K216" s="2" t="s">
        <v>58</v>
      </c>
      <c r="L216" s="34">
        <f t="shared" si="175"/>
        <v>189</v>
      </c>
      <c r="M216" s="2" t="s">
        <v>59</v>
      </c>
      <c r="N216" s="34">
        <v>227.0</v>
      </c>
      <c r="O216" s="34">
        <v>105977.0</v>
      </c>
      <c r="P216" s="34">
        <v>11.0</v>
      </c>
      <c r="Q216" s="2" t="s">
        <v>58</v>
      </c>
      <c r="R216" s="34">
        <f t="shared" si="176"/>
        <v>189</v>
      </c>
      <c r="S216" s="35">
        <v>0.674</v>
      </c>
      <c r="T216" s="34">
        <v>106067.0</v>
      </c>
      <c r="U216" s="34" t="s">
        <v>58</v>
      </c>
      <c r="V216" s="34">
        <f t="shared" si="177"/>
        <v>99</v>
      </c>
      <c r="W216" s="34" t="s">
        <v>1276</v>
      </c>
      <c r="X216" s="34" t="s">
        <v>1277</v>
      </c>
      <c r="Y216" s="34">
        <f t="shared" si="178"/>
        <v>105977</v>
      </c>
      <c r="Z216" s="34">
        <f t="shared" si="179"/>
        <v>105977</v>
      </c>
      <c r="AA216" s="34">
        <f t="shared" si="180"/>
        <v>105977</v>
      </c>
      <c r="AB216" s="2" t="s">
        <v>1278</v>
      </c>
      <c r="AC216" s="34">
        <v>105977.0</v>
      </c>
      <c r="AD216" s="2" t="s">
        <v>63</v>
      </c>
      <c r="AE216" s="2" t="s">
        <v>1124</v>
      </c>
      <c r="AF216" s="2" t="s">
        <v>1279</v>
      </c>
      <c r="AG216" s="2"/>
      <c r="AH216" s="36">
        <v>1.0</v>
      </c>
      <c r="AI216" s="37">
        <v>1.8E-37</v>
      </c>
      <c r="AJ216" s="2" t="str">
        <f t="shared" si="181"/>
        <v>[NKF,DNA master,Karimac_103,,100%,1.8E-37]</v>
      </c>
      <c r="AK216" s="2" t="s">
        <v>67</v>
      </c>
      <c r="AL216" s="2"/>
      <c r="AM216" s="2"/>
      <c r="AN216" s="2"/>
      <c r="AO216" s="38"/>
      <c r="AP216" s="38"/>
      <c r="AQ216" s="2" t="str">
        <f t="shared" si="182"/>
        <v>[NKF, no hits above 90%,,,,0%,0%]</v>
      </c>
      <c r="AR216" s="2" t="s">
        <v>63</v>
      </c>
      <c r="AS216" s="2" t="s">
        <v>1066</v>
      </c>
      <c r="AT216" s="34">
        <v>0.0</v>
      </c>
      <c r="AU216" s="2" t="s">
        <v>63</v>
      </c>
    </row>
    <row r="217">
      <c r="A217" s="55">
        <v>215.0</v>
      </c>
      <c r="B217" s="56" t="s">
        <v>236</v>
      </c>
      <c r="C217" s="34">
        <v>106167.0</v>
      </c>
      <c r="D217" s="34">
        <v>106367.0</v>
      </c>
      <c r="E217" s="2" t="s">
        <v>56</v>
      </c>
      <c r="F217" s="2" t="s">
        <v>1280</v>
      </c>
      <c r="G217" s="34">
        <v>106167.0</v>
      </c>
      <c r="H217" s="2" t="s">
        <v>58</v>
      </c>
      <c r="I217" s="34">
        <f t="shared" si="174"/>
        <v>201</v>
      </c>
      <c r="J217" s="34">
        <v>106167.0</v>
      </c>
      <c r="K217" s="2" t="s">
        <v>58</v>
      </c>
      <c r="L217" s="34">
        <f t="shared" si="175"/>
        <v>201</v>
      </c>
      <c r="M217" s="2" t="s">
        <v>59</v>
      </c>
      <c r="N217" s="34">
        <v>228.0</v>
      </c>
      <c r="O217" s="34">
        <v>106167.0</v>
      </c>
      <c r="P217" s="34">
        <v>14.0</v>
      </c>
      <c r="Q217" s="2" t="s">
        <v>58</v>
      </c>
      <c r="R217" s="34">
        <f t="shared" si="176"/>
        <v>201</v>
      </c>
      <c r="S217" s="35">
        <v>0.983</v>
      </c>
      <c r="T217" s="34">
        <v>106167.0</v>
      </c>
      <c r="U217" s="34" t="s">
        <v>58</v>
      </c>
      <c r="V217" s="34">
        <f t="shared" si="177"/>
        <v>201</v>
      </c>
      <c r="W217" s="34" t="s">
        <v>1281</v>
      </c>
      <c r="X217" s="34" t="s">
        <v>1282</v>
      </c>
      <c r="Y217" s="34">
        <f t="shared" si="178"/>
        <v>106167</v>
      </c>
      <c r="Z217" s="34">
        <f t="shared" si="179"/>
        <v>106167</v>
      </c>
      <c r="AA217" s="34">
        <f t="shared" si="180"/>
        <v>106167</v>
      </c>
      <c r="AB217" s="2" t="s">
        <v>1283</v>
      </c>
      <c r="AC217" s="34">
        <v>106167.0</v>
      </c>
      <c r="AD217" s="2" t="s">
        <v>63</v>
      </c>
      <c r="AE217" s="2" t="s">
        <v>64</v>
      </c>
      <c r="AF217" s="2" t="s">
        <v>1284</v>
      </c>
      <c r="AG217" s="2" t="s">
        <v>1285</v>
      </c>
      <c r="AH217" s="41">
        <v>1.0</v>
      </c>
      <c r="AI217" s="37">
        <v>1.38E-38</v>
      </c>
      <c r="AJ217" s="2" t="str">
        <f t="shared" si="181"/>
        <v>[NKF,NCBI,SEA_STARBOW_215,AXH66681,100%,1.38E-38]</v>
      </c>
      <c r="AK217" s="2" t="s">
        <v>67</v>
      </c>
      <c r="AL217" s="2"/>
      <c r="AM217" s="2"/>
      <c r="AN217" s="2"/>
      <c r="AO217" s="38"/>
      <c r="AP217" s="38"/>
      <c r="AQ217" s="2" t="str">
        <f t="shared" si="182"/>
        <v>[NKF, no hits above 90%,,,,0%,0%]</v>
      </c>
      <c r="AR217" s="2" t="s">
        <v>63</v>
      </c>
      <c r="AS217" s="2" t="s">
        <v>165</v>
      </c>
      <c r="AT217" s="34">
        <v>1.0</v>
      </c>
      <c r="AU217" s="2" t="s">
        <v>63</v>
      </c>
    </row>
    <row r="218">
      <c r="A218" s="55">
        <v>216.0</v>
      </c>
      <c r="B218" s="56" t="s">
        <v>236</v>
      </c>
      <c r="C218" s="34">
        <v>106390.0</v>
      </c>
      <c r="D218" s="34">
        <v>106629.0</v>
      </c>
      <c r="E218" s="2" t="s">
        <v>56</v>
      </c>
      <c r="F218" s="2" t="s">
        <v>1286</v>
      </c>
      <c r="G218" s="34">
        <v>106426.0</v>
      </c>
      <c r="H218" s="2" t="s">
        <v>79</v>
      </c>
      <c r="I218" s="34">
        <f t="shared" si="174"/>
        <v>204</v>
      </c>
      <c r="J218" s="34">
        <v>106390.0</v>
      </c>
      <c r="K218" s="2" t="s">
        <v>58</v>
      </c>
      <c r="L218" s="34">
        <f t="shared" si="175"/>
        <v>240</v>
      </c>
      <c r="M218" s="2" t="s">
        <v>127</v>
      </c>
      <c r="N218" s="34">
        <v>229.0</v>
      </c>
      <c r="O218" s="34">
        <v>106426.0</v>
      </c>
      <c r="P218" s="34">
        <v>19.0</v>
      </c>
      <c r="Q218" s="2" t="s">
        <v>79</v>
      </c>
      <c r="R218" s="34">
        <f t="shared" si="176"/>
        <v>204</v>
      </c>
      <c r="S218" s="35">
        <v>0.512</v>
      </c>
      <c r="T218" s="34">
        <v>106561.0</v>
      </c>
      <c r="U218" s="34" t="s">
        <v>58</v>
      </c>
      <c r="V218" s="34">
        <f t="shared" si="177"/>
        <v>69</v>
      </c>
      <c r="W218" s="34" t="s">
        <v>1287</v>
      </c>
      <c r="X218" s="34" t="s">
        <v>1288</v>
      </c>
      <c r="Y218" s="34">
        <f t="shared" si="178"/>
        <v>106426</v>
      </c>
      <c r="Z218" s="34">
        <f t="shared" si="179"/>
        <v>106390</v>
      </c>
      <c r="AA218" s="34">
        <f t="shared" si="180"/>
        <v>106426</v>
      </c>
      <c r="AB218" s="2" t="s">
        <v>1289</v>
      </c>
      <c r="AC218" s="34">
        <v>106390.0</v>
      </c>
      <c r="AD218" s="2" t="s">
        <v>63</v>
      </c>
      <c r="AE218" s="2" t="s">
        <v>1124</v>
      </c>
      <c r="AF218" s="39" t="s">
        <v>1290</v>
      </c>
      <c r="AG218" s="2"/>
      <c r="AH218" s="41">
        <v>0.9851</v>
      </c>
      <c r="AI218" s="37">
        <v>3.0E-41</v>
      </c>
      <c r="AJ218" s="2" t="str">
        <f t="shared" si="181"/>
        <v>[NKF,DNA master,SEA_ICHABODCRANE_214,,98.51%,3E-41]</v>
      </c>
      <c r="AK218" s="2" t="s">
        <v>67</v>
      </c>
      <c r="AL218" s="2"/>
      <c r="AM218" s="2"/>
      <c r="AN218" s="51"/>
      <c r="AO218" s="38"/>
      <c r="AP218" s="38"/>
      <c r="AQ218" s="2" t="str">
        <f t="shared" si="182"/>
        <v>[NKF, no hits above 90%,,,,0%,0%]</v>
      </c>
      <c r="AR218" s="2" t="s">
        <v>63</v>
      </c>
      <c r="AS218" s="2" t="s">
        <v>68</v>
      </c>
      <c r="AT218" s="34">
        <v>0.0</v>
      </c>
      <c r="AU218" s="2" t="s">
        <v>63</v>
      </c>
    </row>
    <row r="219">
      <c r="A219" s="62">
        <v>217.0</v>
      </c>
      <c r="B219" s="63" t="s">
        <v>306</v>
      </c>
      <c r="C219" s="34">
        <v>106650.0</v>
      </c>
      <c r="D219" s="34">
        <v>106724.0</v>
      </c>
      <c r="E219" s="39" t="s">
        <v>307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64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65"/>
      <c r="AI219" s="66"/>
      <c r="AJ219" s="2"/>
      <c r="AK219" s="2"/>
      <c r="AL219" s="2"/>
      <c r="AM219" s="2"/>
      <c r="AN219" s="2"/>
      <c r="AO219" s="38"/>
      <c r="AP219" s="38"/>
      <c r="AQ219" s="2"/>
      <c r="AR219" s="2"/>
      <c r="AS219" s="2"/>
      <c r="AT219" s="2"/>
      <c r="AU219" s="2"/>
    </row>
    <row r="220">
      <c r="A220" s="55">
        <v>218.0</v>
      </c>
      <c r="B220" s="56" t="s">
        <v>236</v>
      </c>
      <c r="C220" s="34">
        <v>106725.0</v>
      </c>
      <c r="D220" s="34">
        <v>106952.0</v>
      </c>
      <c r="E220" s="2" t="s">
        <v>56</v>
      </c>
      <c r="F220" s="2" t="s">
        <v>1291</v>
      </c>
      <c r="G220" s="34">
        <v>106725.0</v>
      </c>
      <c r="H220" s="2" t="s">
        <v>58</v>
      </c>
      <c r="I220" s="34">
        <f>IF(ISBLANK(G220),"N/A", IF(G220&gt;$D220, ABS(G220-$D220+1),ABS(G220-$D220-1)))</f>
        <v>228</v>
      </c>
      <c r="J220" s="34">
        <v>106725.0</v>
      </c>
      <c r="K220" s="2" t="s">
        <v>58</v>
      </c>
      <c r="L220" s="34">
        <f>IF(ISBLANK(J220),"N/A", IF(J220&gt;$D220, ABS(J220-$D220+1),ABS(J220-$D220-1)))</f>
        <v>228</v>
      </c>
      <c r="M220" s="2" t="s">
        <v>59</v>
      </c>
      <c r="N220" s="34">
        <v>231.0</v>
      </c>
      <c r="O220" s="34">
        <v>106725.0</v>
      </c>
      <c r="P220" s="34">
        <v>10.0</v>
      </c>
      <c r="Q220" s="2" t="s">
        <v>58</v>
      </c>
      <c r="R220" s="34">
        <f>IF(ISBLANK(O220),"N/A", IF(O220&gt;$D220, ABS(O220-$D220+1),ABS(O220-$D220-1)))</f>
        <v>228</v>
      </c>
      <c r="S220" s="35">
        <v>1.0</v>
      </c>
      <c r="T220" s="34">
        <v>106800.0</v>
      </c>
      <c r="U220" s="34" t="s">
        <v>58</v>
      </c>
      <c r="V220" s="34">
        <f>IF(ISBLANK(T220),"N/A", IF(T220&gt;$D220, ABS(T220-$D220+1),ABS(T220-$D220-1)))</f>
        <v>153</v>
      </c>
      <c r="W220" s="34" t="s">
        <v>1292</v>
      </c>
      <c r="X220" s="34" t="s">
        <v>1293</v>
      </c>
      <c r="Y220" s="34">
        <f>G220</f>
        <v>106725</v>
      </c>
      <c r="Z220" s="34">
        <f>J220</f>
        <v>106725</v>
      </c>
      <c r="AA220" s="34">
        <f>O220</f>
        <v>106725</v>
      </c>
      <c r="AB220" s="2" t="s">
        <v>1294</v>
      </c>
      <c r="AC220" s="34">
        <v>106725.0</v>
      </c>
      <c r="AD220" s="2" t="s">
        <v>63</v>
      </c>
      <c r="AE220" s="2" t="s">
        <v>1124</v>
      </c>
      <c r="AF220" s="39" t="s">
        <v>1295</v>
      </c>
      <c r="AG220" s="2"/>
      <c r="AH220" s="36">
        <v>1.0</v>
      </c>
      <c r="AI220" s="37">
        <v>0.0</v>
      </c>
      <c r="AJ220" s="2" t="str">
        <f>CONCATENATE("[",AD220,",",AE220,",",AF220,",",AG220,",",AH220*100,"%,",AI220,"]")</f>
        <v>[NKF,DNA master,SEA_STARBOW_218,,100%,0]</v>
      </c>
      <c r="AK220" s="2" t="s">
        <v>67</v>
      </c>
      <c r="AL220" s="2"/>
      <c r="AM220" s="2"/>
      <c r="AN220" s="2"/>
      <c r="AO220" s="38"/>
      <c r="AP220" s="38"/>
      <c r="AQ220" s="2" t="str">
        <f>CONCATENATE("[",AK220,",",AL220,",",AM220,",",AN220,",",AO220*100,"%,",AP220*100,"%]")</f>
        <v>[NKF, no hits above 90%,,,,0%,0%]</v>
      </c>
      <c r="AR220" s="2" t="s">
        <v>63</v>
      </c>
      <c r="AS220" s="2" t="s">
        <v>1066</v>
      </c>
      <c r="AT220" s="34">
        <v>0.0</v>
      </c>
      <c r="AU220" s="2" t="s">
        <v>63</v>
      </c>
    </row>
    <row r="221">
      <c r="A221" s="62">
        <v>219.0</v>
      </c>
      <c r="B221" s="63" t="s">
        <v>306</v>
      </c>
      <c r="C221" s="34">
        <v>106959.0</v>
      </c>
      <c r="D221" s="34">
        <v>107050.0</v>
      </c>
      <c r="E221" s="39" t="s">
        <v>307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64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65"/>
      <c r="AI221" s="66"/>
      <c r="AJ221" s="2"/>
      <c r="AK221" s="2"/>
      <c r="AL221" s="2"/>
      <c r="AM221" s="2"/>
      <c r="AN221" s="2"/>
      <c r="AO221" s="38"/>
      <c r="AP221" s="38"/>
      <c r="AQ221" s="2"/>
      <c r="AR221" s="2"/>
      <c r="AS221" s="2"/>
      <c r="AT221" s="2"/>
      <c r="AU221" s="2"/>
    </row>
    <row r="222">
      <c r="A222" s="55">
        <v>220.0</v>
      </c>
      <c r="B222" s="56" t="s">
        <v>236</v>
      </c>
      <c r="C222" s="34">
        <v>107130.0</v>
      </c>
      <c r="D222" s="34">
        <v>107270.0</v>
      </c>
      <c r="E222" s="2" t="s">
        <v>69</v>
      </c>
      <c r="F222" s="2" t="s">
        <v>1296</v>
      </c>
      <c r="G222" s="34">
        <v>107130.0</v>
      </c>
      <c r="H222" s="2" t="s">
        <v>58</v>
      </c>
      <c r="I222" s="34">
        <f t="shared" ref="I222:I243" si="183">IF(ISBLANK(G222),"N/A", IF(G222&gt;$D222, ABS(G222-$D222+1),ABS(G222-$D222-1)))</f>
        <v>141</v>
      </c>
      <c r="J222" s="34">
        <v>107130.0</v>
      </c>
      <c r="K222" s="2" t="s">
        <v>58</v>
      </c>
      <c r="L222" s="34">
        <f t="shared" ref="L222:L236" si="184">IF(ISBLANK(J222),"N/A", IF(J222&gt;$D222, ABS(J222-$D222+1),ABS(J222-$D222-1)))</f>
        <v>141</v>
      </c>
      <c r="M222" s="2" t="s">
        <v>59</v>
      </c>
      <c r="N222" s="34">
        <v>233.0</v>
      </c>
      <c r="O222" s="34">
        <v>107130.0</v>
      </c>
      <c r="P222" s="34">
        <v>12.0</v>
      </c>
      <c r="Q222" s="2" t="s">
        <v>58</v>
      </c>
      <c r="R222" s="34">
        <f t="shared" ref="R222:R243" si="185">IF(ISBLANK(O222),"N/A", IF(O222&gt;$D222, ABS(O222-$D222+1),ABS(O222-$D222-1)))</f>
        <v>141</v>
      </c>
      <c r="S222" s="35">
        <v>0.923</v>
      </c>
      <c r="T222" s="34">
        <v>107067.0</v>
      </c>
      <c r="U222" s="34" t="s">
        <v>143</v>
      </c>
      <c r="V222" s="34">
        <f t="shared" ref="V222:V243" si="186">IF(ISBLANK(T222),"N/A", IF(T222&gt;$D222, ABS(T222-$D222+1),ABS(T222-$D222-1)))</f>
        <v>204</v>
      </c>
      <c r="W222" s="34" t="s">
        <v>1297</v>
      </c>
      <c r="X222" s="34" t="s">
        <v>1298</v>
      </c>
      <c r="Y222" s="34">
        <f t="shared" ref="Y222:Y243" si="187">G222</f>
        <v>107130</v>
      </c>
      <c r="Z222" s="34">
        <f t="shared" ref="Z222:Z241" si="188">J222</f>
        <v>107130</v>
      </c>
      <c r="AA222" s="34">
        <f t="shared" ref="AA222:AA243" si="189">O222</f>
        <v>107130</v>
      </c>
      <c r="AB222" s="2" t="s">
        <v>1299</v>
      </c>
      <c r="AC222" s="34">
        <v>107130.0</v>
      </c>
      <c r="AD222" s="2" t="s">
        <v>63</v>
      </c>
      <c r="AE222" s="2" t="s">
        <v>64</v>
      </c>
      <c r="AF222" s="2" t="s">
        <v>1300</v>
      </c>
      <c r="AG222" s="95" t="s">
        <v>1301</v>
      </c>
      <c r="AH222" s="36">
        <v>1.0</v>
      </c>
      <c r="AI222" s="37">
        <v>5.0E-25</v>
      </c>
      <c r="AJ222" s="2" t="str">
        <f t="shared" ref="AJ222:AJ243" si="190">CONCATENATE("[",AD222,",",AE222,",",AF222,",",AG222,",",AH222*100,"%,",AI222,"]")</f>
        <v>[NKF,NCBI,Karimac_099,YP_009840353.1,100%,5E-25]</v>
      </c>
      <c r="AK222" s="2" t="s">
        <v>67</v>
      </c>
      <c r="AL222" s="2"/>
      <c r="AM222" s="2"/>
      <c r="AN222" s="2"/>
      <c r="AO222" s="38"/>
      <c r="AP222" s="38"/>
      <c r="AQ222" s="2" t="str">
        <f t="shared" ref="AQ222:AQ243" si="191">CONCATENATE("[",AK222,",",AL222,",",AM222,",",AN222,",",AO222*100,"%,",AP222*100,"%]")</f>
        <v>[NKF, no hits above 90%,,,,0%,0%]</v>
      </c>
      <c r="AR222" s="2" t="s">
        <v>63</v>
      </c>
      <c r="AS222" s="2" t="s">
        <v>1066</v>
      </c>
      <c r="AT222" s="34">
        <v>0.0</v>
      </c>
      <c r="AU222" s="2" t="s">
        <v>63</v>
      </c>
    </row>
    <row r="223">
      <c r="A223" s="55">
        <v>221.0</v>
      </c>
      <c r="B223" s="56" t="s">
        <v>236</v>
      </c>
      <c r="C223" s="34">
        <v>107245.0</v>
      </c>
      <c r="D223" s="34">
        <v>107454.0</v>
      </c>
      <c r="E223" s="2" t="s">
        <v>56</v>
      </c>
      <c r="F223" s="2" t="s">
        <v>1302</v>
      </c>
      <c r="G223" s="34">
        <v>107302.0</v>
      </c>
      <c r="H223" s="2" t="s">
        <v>58</v>
      </c>
      <c r="I223" s="34">
        <f t="shared" si="183"/>
        <v>153</v>
      </c>
      <c r="J223" s="34">
        <v>107245.0</v>
      </c>
      <c r="K223" s="2" t="s">
        <v>58</v>
      </c>
      <c r="L223" s="34">
        <f t="shared" si="184"/>
        <v>210</v>
      </c>
      <c r="M223" s="2" t="s">
        <v>127</v>
      </c>
      <c r="N223" s="34">
        <v>234.0</v>
      </c>
      <c r="O223" s="34">
        <v>107302.0</v>
      </c>
      <c r="P223" s="34">
        <v>21.0</v>
      </c>
      <c r="Q223" s="2" t="s">
        <v>58</v>
      </c>
      <c r="R223" s="34">
        <f t="shared" si="185"/>
        <v>153</v>
      </c>
      <c r="S223" s="35">
        <v>0.871</v>
      </c>
      <c r="T223" s="34">
        <v>107245.0</v>
      </c>
      <c r="U223" s="34" t="s">
        <v>58</v>
      </c>
      <c r="V223" s="34">
        <f t="shared" si="186"/>
        <v>210</v>
      </c>
      <c r="W223" s="34" t="s">
        <v>1303</v>
      </c>
      <c r="X223" s="34" t="s">
        <v>1304</v>
      </c>
      <c r="Y223" s="34">
        <f t="shared" si="187"/>
        <v>107302</v>
      </c>
      <c r="Z223" s="34">
        <f t="shared" si="188"/>
        <v>107245</v>
      </c>
      <c r="AA223" s="34">
        <f t="shared" si="189"/>
        <v>107302</v>
      </c>
      <c r="AB223" s="2" t="s">
        <v>1305</v>
      </c>
      <c r="AC223" s="34">
        <v>107245.0</v>
      </c>
      <c r="AD223" s="2" t="s">
        <v>63</v>
      </c>
      <c r="AE223" s="2" t="s">
        <v>64</v>
      </c>
      <c r="AF223" s="2" t="s">
        <v>1306</v>
      </c>
      <c r="AG223" s="40" t="s">
        <v>1307</v>
      </c>
      <c r="AH223" s="36">
        <v>1.0</v>
      </c>
      <c r="AI223" s="47">
        <v>8.0E-26</v>
      </c>
      <c r="AJ223" s="2" t="str">
        <f t="shared" si="190"/>
        <v>[NKF,NCBI,SEA_ICHABODCRANE_218,QFP97496.1,100%,8E-26]</v>
      </c>
      <c r="AK223" s="2" t="s">
        <v>67</v>
      </c>
      <c r="AL223" s="2"/>
      <c r="AM223" s="2"/>
      <c r="AN223" s="2"/>
      <c r="AO223" s="38"/>
      <c r="AP223" s="38"/>
      <c r="AQ223" s="2" t="str">
        <f t="shared" si="191"/>
        <v>[NKF, no hits above 90%,,,,0%,0%]</v>
      </c>
      <c r="AR223" s="2" t="s">
        <v>63</v>
      </c>
      <c r="AS223" s="2" t="s">
        <v>76</v>
      </c>
      <c r="AT223" s="34">
        <v>0.0</v>
      </c>
      <c r="AU223" s="2" t="s">
        <v>63</v>
      </c>
    </row>
    <row r="224">
      <c r="A224" s="55">
        <v>222.0</v>
      </c>
      <c r="B224" s="56" t="s">
        <v>236</v>
      </c>
      <c r="C224" s="34">
        <v>107451.0</v>
      </c>
      <c r="D224" s="34">
        <v>107834.0</v>
      </c>
      <c r="E224" s="2" t="s">
        <v>56</v>
      </c>
      <c r="F224" s="2" t="s">
        <v>1308</v>
      </c>
      <c r="G224" s="34">
        <v>107451.0</v>
      </c>
      <c r="H224" s="2" t="s">
        <v>79</v>
      </c>
      <c r="I224" s="34">
        <f t="shared" si="183"/>
        <v>384</v>
      </c>
      <c r="J224" s="34">
        <v>107451.0</v>
      </c>
      <c r="K224" s="2" t="s">
        <v>79</v>
      </c>
      <c r="L224" s="34">
        <f t="shared" si="184"/>
        <v>384</v>
      </c>
      <c r="M224" s="2" t="s">
        <v>59</v>
      </c>
      <c r="N224" s="34">
        <v>235.0</v>
      </c>
      <c r="O224" s="34">
        <v>107451.0</v>
      </c>
      <c r="P224" s="34">
        <v>2.0</v>
      </c>
      <c r="Q224" s="2" t="s">
        <v>79</v>
      </c>
      <c r="R224" s="34">
        <f t="shared" si="185"/>
        <v>384</v>
      </c>
      <c r="S224" s="35">
        <v>0.964</v>
      </c>
      <c r="T224" s="34">
        <v>107451.0</v>
      </c>
      <c r="U224" s="34" t="s">
        <v>79</v>
      </c>
      <c r="V224" s="34">
        <f t="shared" si="186"/>
        <v>384</v>
      </c>
      <c r="W224" s="34" t="s">
        <v>1309</v>
      </c>
      <c r="X224" s="34" t="s">
        <v>1310</v>
      </c>
      <c r="Y224" s="34">
        <f t="shared" si="187"/>
        <v>107451</v>
      </c>
      <c r="Z224" s="34">
        <f t="shared" si="188"/>
        <v>107451</v>
      </c>
      <c r="AA224" s="34">
        <f t="shared" si="189"/>
        <v>107451</v>
      </c>
      <c r="AB224" s="2" t="s">
        <v>1311</v>
      </c>
      <c r="AC224" s="34">
        <v>107451.0</v>
      </c>
      <c r="AD224" s="2" t="s">
        <v>63</v>
      </c>
      <c r="AE224" s="2" t="s">
        <v>74</v>
      </c>
      <c r="AF224" s="2" t="s">
        <v>1312</v>
      </c>
      <c r="AG224" s="2"/>
      <c r="AH224" s="36">
        <v>1.0</v>
      </c>
      <c r="AI224" s="34">
        <v>0.0</v>
      </c>
      <c r="AJ224" s="2" t="str">
        <f t="shared" si="190"/>
        <v>[NKF,DNA Master,LukeCage_98,,100%,0]</v>
      </c>
      <c r="AK224" s="2" t="s">
        <v>67</v>
      </c>
      <c r="AL224" s="2"/>
      <c r="AM224" s="2"/>
      <c r="AN224" s="43"/>
      <c r="AO224" s="50"/>
      <c r="AP224" s="38"/>
      <c r="AQ224" s="2" t="str">
        <f t="shared" si="191"/>
        <v>[NKF, no hits above 90%,,,,0%,0%]</v>
      </c>
      <c r="AR224" s="2" t="s">
        <v>63</v>
      </c>
      <c r="AS224" s="2" t="s">
        <v>68</v>
      </c>
      <c r="AT224" s="34">
        <v>0.0</v>
      </c>
      <c r="AU224" s="2" t="s">
        <v>63</v>
      </c>
    </row>
    <row r="225">
      <c r="A225" s="55">
        <v>223.0</v>
      </c>
      <c r="B225" s="56" t="s">
        <v>236</v>
      </c>
      <c r="C225" s="34">
        <v>107837.0</v>
      </c>
      <c r="D225" s="34">
        <v>108100.0</v>
      </c>
      <c r="E225" s="2" t="s">
        <v>69</v>
      </c>
      <c r="F225" s="2" t="s">
        <v>1313</v>
      </c>
      <c r="G225" s="34">
        <v>107837.0</v>
      </c>
      <c r="H225" s="2" t="s">
        <v>58</v>
      </c>
      <c r="I225" s="34">
        <f t="shared" si="183"/>
        <v>264</v>
      </c>
      <c r="J225" s="34">
        <v>107837.0</v>
      </c>
      <c r="K225" s="2" t="s">
        <v>58</v>
      </c>
      <c r="L225" s="34">
        <f t="shared" si="184"/>
        <v>264</v>
      </c>
      <c r="M225" s="2" t="s">
        <v>59</v>
      </c>
      <c r="N225" s="34">
        <v>236.0</v>
      </c>
      <c r="O225" s="34">
        <v>107837.0</v>
      </c>
      <c r="P225" s="34">
        <v>4.0</v>
      </c>
      <c r="Q225" s="2" t="s">
        <v>58</v>
      </c>
      <c r="R225" s="34">
        <f t="shared" si="185"/>
        <v>264</v>
      </c>
      <c r="S225" s="35">
        <v>1.0</v>
      </c>
      <c r="T225" s="34">
        <v>107837.0</v>
      </c>
      <c r="U225" s="34" t="s">
        <v>58</v>
      </c>
      <c r="V225" s="34">
        <f t="shared" si="186"/>
        <v>264</v>
      </c>
      <c r="W225" s="34" t="s">
        <v>1314</v>
      </c>
      <c r="X225" s="34" t="s">
        <v>1315</v>
      </c>
      <c r="Y225" s="34">
        <f t="shared" si="187"/>
        <v>107837</v>
      </c>
      <c r="Z225" s="34">
        <f t="shared" si="188"/>
        <v>107837</v>
      </c>
      <c r="AA225" s="34">
        <f t="shared" si="189"/>
        <v>107837</v>
      </c>
      <c r="AB225" s="2" t="s">
        <v>1316</v>
      </c>
      <c r="AC225" s="34">
        <v>107837.0</v>
      </c>
      <c r="AD225" s="2" t="s">
        <v>63</v>
      </c>
      <c r="AE225" s="2" t="s">
        <v>74</v>
      </c>
      <c r="AF225" s="39" t="s">
        <v>1317</v>
      </c>
      <c r="AG225" s="2"/>
      <c r="AH225" s="36">
        <v>0.978</v>
      </c>
      <c r="AI225" s="34">
        <v>0.0</v>
      </c>
      <c r="AJ225" s="2" t="str">
        <f t="shared" si="190"/>
        <v>[NKF,DNA Master,SEA_ICHABODCRANE_220,,97.8%,0]</v>
      </c>
      <c r="AK225" s="2" t="s">
        <v>67</v>
      </c>
      <c r="AL225" s="2"/>
      <c r="AM225" s="2"/>
      <c r="AN225" s="2"/>
      <c r="AO225" s="38"/>
      <c r="AP225" s="38"/>
      <c r="AQ225" s="2" t="str">
        <f t="shared" si="191"/>
        <v>[NKF, no hits above 90%,,,,0%,0%]</v>
      </c>
      <c r="AR225" s="2" t="s">
        <v>63</v>
      </c>
      <c r="AS225" s="2" t="s">
        <v>68</v>
      </c>
      <c r="AT225" s="34">
        <v>0.0</v>
      </c>
      <c r="AU225" s="2" t="s">
        <v>63</v>
      </c>
    </row>
    <row r="226">
      <c r="A226" s="55">
        <v>224.0</v>
      </c>
      <c r="B226" s="56" t="s">
        <v>236</v>
      </c>
      <c r="C226" s="34">
        <v>108100.0</v>
      </c>
      <c r="D226" s="34">
        <v>108354.0</v>
      </c>
      <c r="E226" s="2" t="s">
        <v>69</v>
      </c>
      <c r="F226" s="2" t="s">
        <v>1318</v>
      </c>
      <c r="G226" s="34">
        <v>108100.0</v>
      </c>
      <c r="H226" s="2" t="s">
        <v>58</v>
      </c>
      <c r="I226" s="34">
        <f t="shared" si="183"/>
        <v>255</v>
      </c>
      <c r="J226" s="34">
        <v>108100.0</v>
      </c>
      <c r="K226" s="2" t="s">
        <v>58</v>
      </c>
      <c r="L226" s="34">
        <f t="shared" si="184"/>
        <v>255</v>
      </c>
      <c r="M226" s="2" t="s">
        <v>59</v>
      </c>
      <c r="N226" s="34">
        <v>237.0</v>
      </c>
      <c r="O226" s="34">
        <v>108100.0</v>
      </c>
      <c r="P226" s="34">
        <v>4.0</v>
      </c>
      <c r="Q226" s="2" t="s">
        <v>58</v>
      </c>
      <c r="R226" s="34">
        <f t="shared" si="185"/>
        <v>255</v>
      </c>
      <c r="S226" s="35">
        <v>0.983</v>
      </c>
      <c r="T226" s="34">
        <v>108100.0</v>
      </c>
      <c r="U226" s="34" t="s">
        <v>58</v>
      </c>
      <c r="V226" s="34">
        <f t="shared" si="186"/>
        <v>255</v>
      </c>
      <c r="W226" s="34" t="s">
        <v>1319</v>
      </c>
      <c r="X226" s="34" t="s">
        <v>1320</v>
      </c>
      <c r="Y226" s="34">
        <f t="shared" si="187"/>
        <v>108100</v>
      </c>
      <c r="Z226" s="34">
        <f t="shared" si="188"/>
        <v>108100</v>
      </c>
      <c r="AA226" s="34">
        <f t="shared" si="189"/>
        <v>108100</v>
      </c>
      <c r="AB226" s="2" t="s">
        <v>1321</v>
      </c>
      <c r="AC226" s="34">
        <v>108100.0</v>
      </c>
      <c r="AD226" s="2" t="s">
        <v>63</v>
      </c>
      <c r="AE226" s="2" t="s">
        <v>64</v>
      </c>
      <c r="AF226" s="2" t="s">
        <v>1322</v>
      </c>
      <c r="AG226" s="49" t="s">
        <v>1323</v>
      </c>
      <c r="AH226" s="36">
        <v>1.0</v>
      </c>
      <c r="AI226" s="37">
        <v>5.0E-51</v>
      </c>
      <c r="AJ226" s="2" t="str">
        <f t="shared" si="190"/>
        <v>[NKF,NCBI,SEA_BIRCHLYN_226,QDF17349.1,100%,5E-51]</v>
      </c>
      <c r="AK226" s="2" t="s">
        <v>67</v>
      </c>
      <c r="AL226" s="2"/>
      <c r="AM226" s="2"/>
      <c r="AN226" s="2"/>
      <c r="AO226" s="38"/>
      <c r="AP226" s="38"/>
      <c r="AQ226" s="2" t="str">
        <f t="shared" si="191"/>
        <v>[NKF, no hits above 90%,,,,0%,0%]</v>
      </c>
      <c r="AR226" s="2" t="s">
        <v>63</v>
      </c>
      <c r="AS226" s="2" t="s">
        <v>68</v>
      </c>
      <c r="AT226" s="34">
        <v>0.0</v>
      </c>
      <c r="AU226" s="2" t="s">
        <v>63</v>
      </c>
    </row>
    <row r="227">
      <c r="A227" s="55">
        <v>225.0</v>
      </c>
      <c r="B227" s="56" t="s">
        <v>236</v>
      </c>
      <c r="C227" s="34">
        <v>108326.0</v>
      </c>
      <c r="D227" s="34">
        <v>108538.0</v>
      </c>
      <c r="E227" s="2" t="s">
        <v>56</v>
      </c>
      <c r="F227" s="2" t="s">
        <v>166</v>
      </c>
      <c r="G227" s="34">
        <v>108326.0</v>
      </c>
      <c r="H227" s="2" t="s">
        <v>79</v>
      </c>
      <c r="I227" s="34">
        <f t="shared" si="183"/>
        <v>213</v>
      </c>
      <c r="J227" s="2"/>
      <c r="K227" s="2"/>
      <c r="L227" s="2" t="str">
        <f t="shared" si="184"/>
        <v>N/A</v>
      </c>
      <c r="M227" s="2" t="s">
        <v>167</v>
      </c>
      <c r="N227" s="34">
        <v>238.0</v>
      </c>
      <c r="O227" s="34">
        <v>108326.0</v>
      </c>
      <c r="P227" s="34">
        <v>22.0</v>
      </c>
      <c r="Q227" s="2" t="s">
        <v>79</v>
      </c>
      <c r="R227" s="34">
        <f t="shared" si="185"/>
        <v>213</v>
      </c>
      <c r="S227" s="35">
        <v>0.812</v>
      </c>
      <c r="T227" s="34">
        <v>108326.0</v>
      </c>
      <c r="U227" s="34" t="s">
        <v>79</v>
      </c>
      <c r="V227" s="34">
        <f t="shared" si="186"/>
        <v>213</v>
      </c>
      <c r="W227" s="34" t="s">
        <v>1324</v>
      </c>
      <c r="X227" s="34" t="s">
        <v>1325</v>
      </c>
      <c r="Y227" s="34">
        <f t="shared" si="187"/>
        <v>108326</v>
      </c>
      <c r="Z227" s="2" t="str">
        <f t="shared" si="188"/>
        <v/>
      </c>
      <c r="AA227" s="34">
        <f t="shared" si="189"/>
        <v>108326</v>
      </c>
      <c r="AB227" s="2" t="s">
        <v>1326</v>
      </c>
      <c r="AC227" s="34">
        <v>108326.0</v>
      </c>
      <c r="AD227" s="2" t="s">
        <v>63</v>
      </c>
      <c r="AE227" s="2" t="s">
        <v>1327</v>
      </c>
      <c r="AF227" s="2" t="s">
        <v>1328</v>
      </c>
      <c r="AG227" s="2"/>
      <c r="AH227" s="36">
        <v>1.0</v>
      </c>
      <c r="AI227" s="37">
        <v>7.0E-22</v>
      </c>
      <c r="AJ227" s="2" t="str">
        <f t="shared" si="190"/>
        <v>[NKF,Phages DB,BoomerJR_226,,100%,7E-22]</v>
      </c>
      <c r="AK227" s="2" t="s">
        <v>63</v>
      </c>
      <c r="AL227" s="2" t="s">
        <v>139</v>
      </c>
      <c r="AM227" s="2" t="s">
        <v>1329</v>
      </c>
      <c r="AN227" s="2" t="s">
        <v>1330</v>
      </c>
      <c r="AO227" s="41">
        <f>22/71</f>
        <v>0.3098591549</v>
      </c>
      <c r="AP227" s="41">
        <v>0.9398</v>
      </c>
      <c r="AQ227" s="2" t="str">
        <f t="shared" si="191"/>
        <v>[NKF,PDB,Methanothermobacter thermautotrophicus,1GH9_A,30.9859154929577%,93.98%]</v>
      </c>
      <c r="AR227" s="2" t="s">
        <v>63</v>
      </c>
      <c r="AS227" s="2" t="s">
        <v>68</v>
      </c>
      <c r="AT227" s="34">
        <v>0.0</v>
      </c>
      <c r="AU227" s="2" t="s">
        <v>63</v>
      </c>
    </row>
    <row r="228">
      <c r="A228" s="55">
        <v>226.0</v>
      </c>
      <c r="B228" s="56" t="s">
        <v>236</v>
      </c>
      <c r="C228" s="34">
        <v>108568.0</v>
      </c>
      <c r="D228" s="34">
        <v>108732.0</v>
      </c>
      <c r="E228" s="2" t="s">
        <v>69</v>
      </c>
      <c r="F228" s="2" t="s">
        <v>1331</v>
      </c>
      <c r="G228" s="34">
        <v>108568.0</v>
      </c>
      <c r="H228" s="2" t="s">
        <v>58</v>
      </c>
      <c r="I228" s="34">
        <f t="shared" si="183"/>
        <v>165</v>
      </c>
      <c r="J228" s="34">
        <v>108568.0</v>
      </c>
      <c r="K228" s="2" t="s">
        <v>58</v>
      </c>
      <c r="L228" s="34">
        <f t="shared" si="184"/>
        <v>165</v>
      </c>
      <c r="M228" s="2" t="s">
        <v>59</v>
      </c>
      <c r="N228" s="34">
        <v>240.0</v>
      </c>
      <c r="O228" s="34">
        <v>108568.0</v>
      </c>
      <c r="P228" s="34">
        <v>3.0</v>
      </c>
      <c r="Q228" s="2" t="s">
        <v>58</v>
      </c>
      <c r="R228" s="34">
        <f t="shared" si="185"/>
        <v>165</v>
      </c>
      <c r="S228" s="35">
        <v>1.0</v>
      </c>
      <c r="T228" s="34">
        <v>108568.0</v>
      </c>
      <c r="U228" s="34" t="s">
        <v>58</v>
      </c>
      <c r="V228" s="34">
        <f t="shared" si="186"/>
        <v>165</v>
      </c>
      <c r="W228" s="34" t="s">
        <v>1332</v>
      </c>
      <c r="X228" s="34" t="s">
        <v>1333</v>
      </c>
      <c r="Y228" s="34">
        <f t="shared" si="187"/>
        <v>108568</v>
      </c>
      <c r="Z228" s="34">
        <f t="shared" si="188"/>
        <v>108568</v>
      </c>
      <c r="AA228" s="34">
        <f t="shared" si="189"/>
        <v>108568</v>
      </c>
      <c r="AB228" s="2" t="s">
        <v>1334</v>
      </c>
      <c r="AC228" s="34">
        <v>108568.0</v>
      </c>
      <c r="AD228" s="2" t="s">
        <v>63</v>
      </c>
      <c r="AE228" s="2" t="s">
        <v>64</v>
      </c>
      <c r="AF228" s="2" t="s">
        <v>305</v>
      </c>
      <c r="AG228" s="40" t="s">
        <v>1335</v>
      </c>
      <c r="AH228" s="36">
        <v>1.0</v>
      </c>
      <c r="AI228" s="37">
        <v>1.0E-31</v>
      </c>
      <c r="AJ228" s="2" t="str">
        <f t="shared" si="190"/>
        <v>[NKF,NCBI,Streptomyces phage Karimac,YP_009840359.1,100%,1E-31]</v>
      </c>
      <c r="AK228" s="2" t="s">
        <v>1336</v>
      </c>
      <c r="AL228" s="2" t="s">
        <v>139</v>
      </c>
      <c r="AM228" s="2" t="s">
        <v>1337</v>
      </c>
      <c r="AN228" s="2" t="s">
        <v>1338</v>
      </c>
      <c r="AO228" s="41">
        <f>24/55</f>
        <v>0.4363636364</v>
      </c>
      <c r="AP228" s="41">
        <v>0.7539</v>
      </c>
      <c r="AQ228" s="2" t="str">
        <f t="shared" si="191"/>
        <v>[Ribosome,PDB,Thermus thermophilus HB8,6GZZ_W4,43.6363636363636%,75.39%]</v>
      </c>
      <c r="AR228" s="2" t="s">
        <v>63</v>
      </c>
      <c r="AS228" s="2" t="s">
        <v>68</v>
      </c>
      <c r="AT228" s="34">
        <v>0.0</v>
      </c>
      <c r="AU228" s="2" t="s">
        <v>63</v>
      </c>
    </row>
    <row r="229">
      <c r="A229" s="55">
        <v>227.0</v>
      </c>
      <c r="B229" s="56" t="s">
        <v>236</v>
      </c>
      <c r="C229" s="34">
        <v>108732.0</v>
      </c>
      <c r="D229" s="34">
        <v>109124.0</v>
      </c>
      <c r="E229" s="2" t="s">
        <v>56</v>
      </c>
      <c r="F229" s="2" t="s">
        <v>1339</v>
      </c>
      <c r="G229" s="34">
        <v>108732.0</v>
      </c>
      <c r="H229" s="2" t="s">
        <v>58</v>
      </c>
      <c r="I229" s="34">
        <f t="shared" si="183"/>
        <v>393</v>
      </c>
      <c r="J229" s="34">
        <v>108732.0</v>
      </c>
      <c r="K229" s="2" t="s">
        <v>58</v>
      </c>
      <c r="L229" s="34">
        <f t="shared" si="184"/>
        <v>393</v>
      </c>
      <c r="M229" s="2" t="s">
        <v>59</v>
      </c>
      <c r="N229" s="34">
        <v>241.0</v>
      </c>
      <c r="O229" s="34">
        <v>108732.0</v>
      </c>
      <c r="P229" s="34">
        <v>4.0</v>
      </c>
      <c r="Q229" s="2" t="s">
        <v>58</v>
      </c>
      <c r="R229" s="34">
        <f t="shared" si="185"/>
        <v>393</v>
      </c>
      <c r="S229" s="35">
        <v>0.979</v>
      </c>
      <c r="T229" s="34">
        <v>108771.0</v>
      </c>
      <c r="U229" s="34" t="s">
        <v>79</v>
      </c>
      <c r="V229" s="34">
        <f t="shared" si="186"/>
        <v>354</v>
      </c>
      <c r="W229" s="34" t="s">
        <v>1340</v>
      </c>
      <c r="X229" s="34" t="s">
        <v>1341</v>
      </c>
      <c r="Y229" s="34">
        <f t="shared" si="187"/>
        <v>108732</v>
      </c>
      <c r="Z229" s="34">
        <f t="shared" si="188"/>
        <v>108732</v>
      </c>
      <c r="AA229" s="34">
        <f t="shared" si="189"/>
        <v>108732</v>
      </c>
      <c r="AB229" s="2" t="s">
        <v>1342</v>
      </c>
      <c r="AC229" s="34">
        <v>108732.0</v>
      </c>
      <c r="AD229" s="2" t="s">
        <v>63</v>
      </c>
      <c r="AE229" s="2" t="s">
        <v>74</v>
      </c>
      <c r="AF229" s="39" t="s">
        <v>1343</v>
      </c>
      <c r="AG229" s="2"/>
      <c r="AH229" s="36">
        <v>1.0</v>
      </c>
      <c r="AI229" s="34">
        <v>0.0</v>
      </c>
      <c r="AJ229" s="2" t="str">
        <f t="shared" si="190"/>
        <v>[NKF,DNA Master,SEA_STARBOW_227,,100%,0]</v>
      </c>
      <c r="AK229" s="2" t="s">
        <v>67</v>
      </c>
      <c r="AL229" s="2"/>
      <c r="AM229" s="2"/>
      <c r="AN229" s="2"/>
      <c r="AO229" s="38"/>
      <c r="AP229" s="38"/>
      <c r="AQ229" s="2" t="str">
        <f t="shared" si="191"/>
        <v>[NKF, no hits above 90%,,,,0%,0%]</v>
      </c>
      <c r="AR229" s="2" t="s">
        <v>63</v>
      </c>
      <c r="AS229" s="2" t="s">
        <v>68</v>
      </c>
      <c r="AT229" s="34">
        <v>0.0</v>
      </c>
      <c r="AU229" s="2" t="s">
        <v>63</v>
      </c>
    </row>
    <row r="230">
      <c r="A230" s="55">
        <v>228.0</v>
      </c>
      <c r="B230" s="56" t="s">
        <v>236</v>
      </c>
      <c r="C230" s="34">
        <v>109135.0</v>
      </c>
      <c r="D230" s="34">
        <v>109503.0</v>
      </c>
      <c r="E230" s="2" t="s">
        <v>56</v>
      </c>
      <c r="F230" s="2" t="s">
        <v>1344</v>
      </c>
      <c r="G230" s="34">
        <v>109135.0</v>
      </c>
      <c r="H230" s="2" t="s">
        <v>58</v>
      </c>
      <c r="I230" s="34">
        <f t="shared" si="183"/>
        <v>369</v>
      </c>
      <c r="J230" s="34">
        <v>109135.0</v>
      </c>
      <c r="K230" s="2" t="s">
        <v>58</v>
      </c>
      <c r="L230" s="34">
        <f t="shared" si="184"/>
        <v>369</v>
      </c>
      <c r="M230" s="2" t="s">
        <v>59</v>
      </c>
      <c r="N230" s="34">
        <v>242.0</v>
      </c>
      <c r="O230" s="34">
        <v>109135.0</v>
      </c>
      <c r="P230" s="34">
        <v>56.0</v>
      </c>
      <c r="Q230" s="2" t="s">
        <v>58</v>
      </c>
      <c r="R230" s="34">
        <f t="shared" si="185"/>
        <v>369</v>
      </c>
      <c r="S230" s="35">
        <v>0.041</v>
      </c>
      <c r="T230" s="34">
        <v>109135.0</v>
      </c>
      <c r="U230" s="34" t="s">
        <v>58</v>
      </c>
      <c r="V230" s="34">
        <f t="shared" si="186"/>
        <v>369</v>
      </c>
      <c r="W230" s="34" t="s">
        <v>1345</v>
      </c>
      <c r="X230" s="34" t="s">
        <v>1346</v>
      </c>
      <c r="Y230" s="34">
        <f t="shared" si="187"/>
        <v>109135</v>
      </c>
      <c r="Z230" s="34">
        <f t="shared" si="188"/>
        <v>109135</v>
      </c>
      <c r="AA230" s="34">
        <f t="shared" si="189"/>
        <v>109135</v>
      </c>
      <c r="AB230" s="2" t="s">
        <v>1347</v>
      </c>
      <c r="AC230" s="34">
        <v>109135.0</v>
      </c>
      <c r="AD230" s="2" t="s">
        <v>1348</v>
      </c>
      <c r="AE230" s="2" t="s">
        <v>74</v>
      </c>
      <c r="AF230" s="2" t="s">
        <v>290</v>
      </c>
      <c r="AG230" s="2"/>
      <c r="AH230" s="36">
        <v>1.0</v>
      </c>
      <c r="AI230" s="34">
        <v>0.0</v>
      </c>
      <c r="AJ230" s="2" t="str">
        <f t="shared" si="190"/>
        <v>[Deoxycytidylate deaminase,DNA Master,Karimac,,100%,0]</v>
      </c>
      <c r="AK230" s="2" t="s">
        <v>1349</v>
      </c>
      <c r="AL230" s="2" t="s">
        <v>139</v>
      </c>
      <c r="AM230" s="2" t="s">
        <v>86</v>
      </c>
      <c r="AN230" s="2" t="s">
        <v>1350</v>
      </c>
      <c r="AO230" s="41">
        <v>0.9186</v>
      </c>
      <c r="AP230" s="41">
        <v>0.9977</v>
      </c>
      <c r="AQ230" s="2" t="str">
        <f t="shared" si="191"/>
        <v>[DEOXYCYTIDYLATE DEAMINASE,PDB,N/A,2W4L_F,91.86%,99.77%]</v>
      </c>
      <c r="AR230" s="2" t="s">
        <v>63</v>
      </c>
      <c r="AS230" s="2" t="s">
        <v>76</v>
      </c>
      <c r="AT230" s="34">
        <v>0.0</v>
      </c>
      <c r="AU230" s="2" t="s">
        <v>1351</v>
      </c>
    </row>
    <row r="231">
      <c r="A231" s="55">
        <v>229.0</v>
      </c>
      <c r="B231" s="56" t="s">
        <v>236</v>
      </c>
      <c r="C231" s="34">
        <v>109558.0</v>
      </c>
      <c r="D231" s="34">
        <v>110328.0</v>
      </c>
      <c r="E231" s="2" t="s">
        <v>56</v>
      </c>
      <c r="F231" s="2" t="s">
        <v>1352</v>
      </c>
      <c r="G231" s="34">
        <v>109558.0</v>
      </c>
      <c r="H231" s="2" t="s">
        <v>58</v>
      </c>
      <c r="I231" s="34">
        <f t="shared" si="183"/>
        <v>771</v>
      </c>
      <c r="J231" s="34">
        <v>109558.0</v>
      </c>
      <c r="K231" s="2" t="s">
        <v>58</v>
      </c>
      <c r="L231" s="34">
        <f t="shared" si="184"/>
        <v>771</v>
      </c>
      <c r="M231" s="2" t="s">
        <v>59</v>
      </c>
      <c r="N231" s="34">
        <v>243.0</v>
      </c>
      <c r="O231" s="34">
        <v>109558.0</v>
      </c>
      <c r="P231" s="34">
        <v>57.0</v>
      </c>
      <c r="Q231" s="2" t="s">
        <v>58</v>
      </c>
      <c r="R231" s="34">
        <f t="shared" si="185"/>
        <v>771</v>
      </c>
      <c r="S231" s="35">
        <v>0.248</v>
      </c>
      <c r="T231" s="34">
        <v>109558.0</v>
      </c>
      <c r="U231" s="34" t="s">
        <v>58</v>
      </c>
      <c r="V231" s="34">
        <f t="shared" si="186"/>
        <v>771</v>
      </c>
      <c r="W231" s="34" t="s">
        <v>1353</v>
      </c>
      <c r="X231" s="34" t="s">
        <v>1354</v>
      </c>
      <c r="Y231" s="34">
        <f t="shared" si="187"/>
        <v>109558</v>
      </c>
      <c r="Z231" s="34">
        <f t="shared" si="188"/>
        <v>109558</v>
      </c>
      <c r="AA231" s="34">
        <f t="shared" si="189"/>
        <v>109558</v>
      </c>
      <c r="AB231" s="2" t="s">
        <v>1355</v>
      </c>
      <c r="AC231" s="34">
        <v>109558.0</v>
      </c>
      <c r="AD231" s="102" t="s">
        <v>1356</v>
      </c>
      <c r="AE231" s="103" t="s">
        <v>64</v>
      </c>
      <c r="AF231" s="2" t="s">
        <v>313</v>
      </c>
      <c r="AG231" s="40" t="s">
        <v>1357</v>
      </c>
      <c r="AH231" s="36">
        <v>1.0</v>
      </c>
      <c r="AI231" s="34">
        <v>0.0</v>
      </c>
      <c r="AJ231" s="2" t="str">
        <f t="shared" si="190"/>
        <v>[phosphoesterase,NCBI,Birchlyn,QDF17354.1,100%,0]</v>
      </c>
      <c r="AK231" s="2" t="s">
        <v>63</v>
      </c>
      <c r="AL231" s="2" t="s">
        <v>139</v>
      </c>
      <c r="AM231" s="2" t="s">
        <v>86</v>
      </c>
      <c r="AN231" s="95" t="s">
        <v>1358</v>
      </c>
      <c r="AO231" s="41">
        <v>0.8366</v>
      </c>
      <c r="AP231" s="41">
        <v>0.9993</v>
      </c>
      <c r="AQ231" s="2" t="str">
        <f t="shared" si="191"/>
        <v>[NKF,PDB,N/A,1UF3_A,83.66%,99.93%]</v>
      </c>
      <c r="AR231" s="2" t="s">
        <v>63</v>
      </c>
      <c r="AS231" s="2" t="s">
        <v>76</v>
      </c>
      <c r="AT231" s="34">
        <v>0.0</v>
      </c>
      <c r="AU231" s="104" t="s">
        <v>1356</v>
      </c>
    </row>
    <row r="232">
      <c r="A232" s="55">
        <v>230.0</v>
      </c>
      <c r="B232" s="56" t="s">
        <v>236</v>
      </c>
      <c r="C232" s="34">
        <v>110415.0</v>
      </c>
      <c r="D232" s="34">
        <v>110768.0</v>
      </c>
      <c r="E232" s="2" t="s">
        <v>69</v>
      </c>
      <c r="F232" s="2" t="s">
        <v>1359</v>
      </c>
      <c r="G232" s="34">
        <v>110415.0</v>
      </c>
      <c r="H232" s="2" t="s">
        <v>58</v>
      </c>
      <c r="I232" s="34">
        <f t="shared" si="183"/>
        <v>354</v>
      </c>
      <c r="J232" s="34">
        <v>110415.0</v>
      </c>
      <c r="K232" s="2" t="s">
        <v>58</v>
      </c>
      <c r="L232" s="34">
        <f t="shared" si="184"/>
        <v>354</v>
      </c>
      <c r="M232" s="2" t="s">
        <v>59</v>
      </c>
      <c r="N232" s="34">
        <v>244.0</v>
      </c>
      <c r="O232" s="34">
        <v>110415.0</v>
      </c>
      <c r="P232" s="34">
        <v>21.0</v>
      </c>
      <c r="Q232" s="2" t="s">
        <v>58</v>
      </c>
      <c r="R232" s="34">
        <f t="shared" si="185"/>
        <v>354</v>
      </c>
      <c r="S232" s="35">
        <v>0.694</v>
      </c>
      <c r="T232" s="34">
        <v>110415.0</v>
      </c>
      <c r="U232" s="34" t="s">
        <v>58</v>
      </c>
      <c r="V232" s="34">
        <f t="shared" si="186"/>
        <v>354</v>
      </c>
      <c r="W232" s="34" t="s">
        <v>1360</v>
      </c>
      <c r="X232" s="34" t="s">
        <v>1361</v>
      </c>
      <c r="Y232" s="34">
        <f t="shared" si="187"/>
        <v>110415</v>
      </c>
      <c r="Z232" s="34">
        <f t="shared" si="188"/>
        <v>110415</v>
      </c>
      <c r="AA232" s="34">
        <f t="shared" si="189"/>
        <v>110415</v>
      </c>
      <c r="AB232" s="2" t="s">
        <v>1362</v>
      </c>
      <c r="AC232" s="34">
        <v>110415.0</v>
      </c>
      <c r="AD232" s="2" t="s">
        <v>63</v>
      </c>
      <c r="AE232" s="2" t="s">
        <v>74</v>
      </c>
      <c r="AF232" s="2" t="s">
        <v>1363</v>
      </c>
      <c r="AG232" s="2"/>
      <c r="AH232" s="41">
        <v>1.0</v>
      </c>
      <c r="AI232" s="34">
        <v>0.0</v>
      </c>
      <c r="AJ232" s="2" t="str">
        <f t="shared" si="190"/>
        <v>[NKF,DNA Master,Karimac_89,,100%,0]</v>
      </c>
      <c r="AK232" s="2" t="s">
        <v>67</v>
      </c>
      <c r="AL232" s="2"/>
      <c r="AM232" s="2"/>
      <c r="AN232" s="2"/>
      <c r="AO232" s="38"/>
      <c r="AP232" s="38"/>
      <c r="AQ232" s="2" t="str">
        <f t="shared" si="191"/>
        <v>[NKF, no hits above 90%,,,,0%,0%]</v>
      </c>
      <c r="AR232" s="2" t="s">
        <v>63</v>
      </c>
      <c r="AS232" s="2" t="s">
        <v>68</v>
      </c>
      <c r="AT232" s="34">
        <v>0.0</v>
      </c>
      <c r="AU232" s="2" t="s">
        <v>63</v>
      </c>
    </row>
    <row r="233">
      <c r="A233" s="55">
        <v>231.0</v>
      </c>
      <c r="B233" s="56" t="s">
        <v>236</v>
      </c>
      <c r="C233" s="34">
        <v>110860.0</v>
      </c>
      <c r="D233" s="34">
        <v>111099.0</v>
      </c>
      <c r="E233" s="2" t="s">
        <v>56</v>
      </c>
      <c r="F233" s="2" t="s">
        <v>1364</v>
      </c>
      <c r="G233" s="34">
        <v>110860.0</v>
      </c>
      <c r="H233" s="2" t="s">
        <v>58</v>
      </c>
      <c r="I233" s="34">
        <f t="shared" si="183"/>
        <v>240</v>
      </c>
      <c r="J233" s="34">
        <v>110860.0</v>
      </c>
      <c r="K233" s="2" t="s">
        <v>58</v>
      </c>
      <c r="L233" s="34">
        <f t="shared" si="184"/>
        <v>240</v>
      </c>
      <c r="M233" s="2" t="s">
        <v>59</v>
      </c>
      <c r="N233" s="34">
        <v>245.0</v>
      </c>
      <c r="O233" s="34">
        <v>110860.0</v>
      </c>
      <c r="P233" s="34">
        <v>7.0</v>
      </c>
      <c r="Q233" s="2" t="s">
        <v>58</v>
      </c>
      <c r="R233" s="34">
        <f t="shared" si="185"/>
        <v>240</v>
      </c>
      <c r="S233" s="35">
        <v>1.0</v>
      </c>
      <c r="T233" s="34">
        <v>110860.0</v>
      </c>
      <c r="U233" s="34" t="s">
        <v>58</v>
      </c>
      <c r="V233" s="34">
        <f t="shared" si="186"/>
        <v>240</v>
      </c>
      <c r="W233" s="34" t="s">
        <v>1365</v>
      </c>
      <c r="X233" s="34" t="s">
        <v>1366</v>
      </c>
      <c r="Y233" s="34">
        <f t="shared" si="187"/>
        <v>110860</v>
      </c>
      <c r="Z233" s="34">
        <f t="shared" si="188"/>
        <v>110860</v>
      </c>
      <c r="AA233" s="34">
        <f t="shared" si="189"/>
        <v>110860</v>
      </c>
      <c r="AB233" s="2" t="s">
        <v>1367</v>
      </c>
      <c r="AC233" s="34">
        <v>110860.0</v>
      </c>
      <c r="AD233" s="2" t="s">
        <v>63</v>
      </c>
      <c r="AE233" s="2" t="s">
        <v>74</v>
      </c>
      <c r="AF233" s="2" t="s">
        <v>1368</v>
      </c>
      <c r="AG233" s="2"/>
      <c r="AH233" s="36">
        <v>1.0</v>
      </c>
      <c r="AI233" s="34">
        <v>0.0</v>
      </c>
      <c r="AJ233" s="2" t="str">
        <f t="shared" si="190"/>
        <v>[NKF,DNA Master,Karimac_88,,100%,0]</v>
      </c>
      <c r="AK233" s="2" t="s">
        <v>67</v>
      </c>
      <c r="AL233" s="2"/>
      <c r="AM233" s="2"/>
      <c r="AN233" s="2"/>
      <c r="AO233" s="38"/>
      <c r="AP233" s="38"/>
      <c r="AQ233" s="2" t="str">
        <f t="shared" si="191"/>
        <v>[NKF, no hits above 90%,,,,0%,0%]</v>
      </c>
      <c r="AR233" s="2" t="s">
        <v>63</v>
      </c>
      <c r="AS233" s="2" t="s">
        <v>68</v>
      </c>
      <c r="AT233" s="34">
        <v>0.0</v>
      </c>
      <c r="AU233" s="2" t="s">
        <v>63</v>
      </c>
    </row>
    <row r="234">
      <c r="A234" s="55">
        <v>232.0</v>
      </c>
      <c r="B234" s="56" t="s">
        <v>236</v>
      </c>
      <c r="C234" s="34">
        <v>111083.0</v>
      </c>
      <c r="D234" s="34">
        <v>111394.0</v>
      </c>
      <c r="E234" s="2" t="s">
        <v>56</v>
      </c>
      <c r="F234" s="2" t="s">
        <v>1369</v>
      </c>
      <c r="G234" s="34">
        <v>111056.0</v>
      </c>
      <c r="H234" s="2" t="s">
        <v>58</v>
      </c>
      <c r="I234" s="34">
        <f t="shared" si="183"/>
        <v>339</v>
      </c>
      <c r="J234" s="34">
        <v>111083.0</v>
      </c>
      <c r="K234" s="2" t="s">
        <v>58</v>
      </c>
      <c r="L234" s="34">
        <f t="shared" si="184"/>
        <v>312</v>
      </c>
      <c r="M234" s="2" t="s">
        <v>127</v>
      </c>
      <c r="N234" s="34">
        <v>246.0</v>
      </c>
      <c r="O234" s="34">
        <v>111056.0</v>
      </c>
      <c r="P234" s="34">
        <v>25.0</v>
      </c>
      <c r="Q234" s="2" t="s">
        <v>58</v>
      </c>
      <c r="R234" s="34">
        <f t="shared" si="185"/>
        <v>339</v>
      </c>
      <c r="S234" s="35">
        <v>0.73</v>
      </c>
      <c r="T234" s="34">
        <v>111383.0</v>
      </c>
      <c r="U234" s="34" t="s">
        <v>143</v>
      </c>
      <c r="V234" s="34">
        <f t="shared" si="186"/>
        <v>12</v>
      </c>
      <c r="W234" s="34" t="s">
        <v>1370</v>
      </c>
      <c r="X234" s="34" t="s">
        <v>1371</v>
      </c>
      <c r="Y234" s="34">
        <f t="shared" si="187"/>
        <v>111056</v>
      </c>
      <c r="Z234" s="34">
        <f t="shared" si="188"/>
        <v>111083</v>
      </c>
      <c r="AA234" s="34">
        <f t="shared" si="189"/>
        <v>111056</v>
      </c>
      <c r="AB234" s="2" t="s">
        <v>1372</v>
      </c>
      <c r="AC234" s="34">
        <v>111083.0</v>
      </c>
      <c r="AD234" s="2" t="s">
        <v>1373</v>
      </c>
      <c r="AE234" s="2" t="s">
        <v>64</v>
      </c>
      <c r="AF234" s="2" t="s">
        <v>493</v>
      </c>
      <c r="AG234" s="49" t="s">
        <v>1374</v>
      </c>
      <c r="AH234" s="36">
        <v>1.0</v>
      </c>
      <c r="AI234" s="37">
        <v>3.0E-78</v>
      </c>
      <c r="AJ234" s="2" t="str">
        <f t="shared" si="190"/>
        <v>[WhiB family transcription factor,NCBI,LukeCage,YP_009840122.1,100%,3E-78]</v>
      </c>
      <c r="AK234" s="2" t="s">
        <v>67</v>
      </c>
      <c r="AL234" s="2"/>
      <c r="AM234" s="2"/>
      <c r="AN234" s="2"/>
      <c r="AO234" s="38"/>
      <c r="AP234" s="38"/>
      <c r="AQ234" s="2" t="str">
        <f t="shared" si="191"/>
        <v>[NKF, no hits above 90%,,,,0%,0%]</v>
      </c>
      <c r="AR234" s="2" t="s">
        <v>63</v>
      </c>
      <c r="AS234" s="2" t="s">
        <v>68</v>
      </c>
      <c r="AT234" s="34">
        <v>0.0</v>
      </c>
      <c r="AU234" s="2" t="s">
        <v>1373</v>
      </c>
    </row>
    <row r="235">
      <c r="A235" s="55">
        <v>233.0</v>
      </c>
      <c r="B235" s="56" t="s">
        <v>236</v>
      </c>
      <c r="C235" s="34">
        <v>111391.0</v>
      </c>
      <c r="D235" s="34">
        <v>111699.0</v>
      </c>
      <c r="E235" s="2" t="s">
        <v>56</v>
      </c>
      <c r="F235" s="2" t="s">
        <v>1375</v>
      </c>
      <c r="G235" s="34">
        <v>111391.0</v>
      </c>
      <c r="H235" s="2" t="s">
        <v>79</v>
      </c>
      <c r="I235" s="34">
        <f t="shared" si="183"/>
        <v>309</v>
      </c>
      <c r="J235" s="34">
        <v>111397.0</v>
      </c>
      <c r="K235" s="2" t="s">
        <v>79</v>
      </c>
      <c r="L235" s="34">
        <f t="shared" si="184"/>
        <v>303</v>
      </c>
      <c r="M235" s="2" t="s">
        <v>127</v>
      </c>
      <c r="N235" s="34">
        <v>247.0</v>
      </c>
      <c r="O235" s="34">
        <v>111391.0</v>
      </c>
      <c r="P235" s="34">
        <v>13.0</v>
      </c>
      <c r="Q235" s="2" t="s">
        <v>79</v>
      </c>
      <c r="R235" s="34">
        <f t="shared" si="185"/>
        <v>309</v>
      </c>
      <c r="S235" s="35">
        <v>0.306</v>
      </c>
      <c r="T235" s="34">
        <v>111391.0</v>
      </c>
      <c r="U235" s="34" t="s">
        <v>79</v>
      </c>
      <c r="V235" s="34">
        <f t="shared" si="186"/>
        <v>309</v>
      </c>
      <c r="W235" s="34" t="s">
        <v>1376</v>
      </c>
      <c r="X235" s="34" t="s">
        <v>1377</v>
      </c>
      <c r="Y235" s="34">
        <f t="shared" si="187"/>
        <v>111391</v>
      </c>
      <c r="Z235" s="34">
        <f t="shared" si="188"/>
        <v>111397</v>
      </c>
      <c r="AA235" s="34">
        <f t="shared" si="189"/>
        <v>111391</v>
      </c>
      <c r="AB235" s="2" t="s">
        <v>1378</v>
      </c>
      <c r="AC235" s="34">
        <v>111391.0</v>
      </c>
      <c r="AD235" s="2" t="s">
        <v>63</v>
      </c>
      <c r="AE235" s="2" t="s">
        <v>64</v>
      </c>
      <c r="AF235" s="2" t="s">
        <v>1379</v>
      </c>
      <c r="AG235" s="49" t="s">
        <v>1380</v>
      </c>
      <c r="AH235" s="36">
        <v>0.9902</v>
      </c>
      <c r="AI235" s="37">
        <v>3.0E-70</v>
      </c>
      <c r="AJ235" s="2" t="str">
        <f t="shared" si="190"/>
        <v>[NKF,NCBI,StarPlatinum_89,YP_009839637.1,99.02%,3E-70]</v>
      </c>
      <c r="AK235" s="2" t="s">
        <v>67</v>
      </c>
      <c r="AL235" s="2"/>
      <c r="AM235" s="2"/>
      <c r="AN235" s="2"/>
      <c r="AO235" s="38"/>
      <c r="AP235" s="38"/>
      <c r="AQ235" s="2" t="str">
        <f t="shared" si="191"/>
        <v>[NKF, no hits above 90%,,,,0%,0%]</v>
      </c>
      <c r="AR235" s="2" t="s">
        <v>63</v>
      </c>
      <c r="AS235" s="2" t="s">
        <v>68</v>
      </c>
      <c r="AT235" s="34">
        <v>0.0</v>
      </c>
      <c r="AU235" s="2" t="s">
        <v>63</v>
      </c>
    </row>
    <row r="236">
      <c r="A236" s="55">
        <v>234.0</v>
      </c>
      <c r="B236" s="56" t="s">
        <v>236</v>
      </c>
      <c r="C236" s="34">
        <v>111662.0</v>
      </c>
      <c r="D236" s="34">
        <v>111838.0</v>
      </c>
      <c r="E236" s="2" t="s">
        <v>56</v>
      </c>
      <c r="F236" s="2" t="s">
        <v>1381</v>
      </c>
      <c r="G236" s="34">
        <v>111662.0</v>
      </c>
      <c r="H236" s="2" t="s">
        <v>58</v>
      </c>
      <c r="I236" s="34">
        <f t="shared" si="183"/>
        <v>177</v>
      </c>
      <c r="J236" s="34">
        <v>111680.0</v>
      </c>
      <c r="K236" s="2" t="s">
        <v>79</v>
      </c>
      <c r="L236" s="34">
        <f t="shared" si="184"/>
        <v>159</v>
      </c>
      <c r="M236" s="2" t="s">
        <v>127</v>
      </c>
      <c r="N236" s="34">
        <v>248.0</v>
      </c>
      <c r="O236" s="34">
        <v>111662.0</v>
      </c>
      <c r="P236" s="34">
        <v>4.0</v>
      </c>
      <c r="Q236" s="2" t="s">
        <v>58</v>
      </c>
      <c r="R236" s="34">
        <f t="shared" si="185"/>
        <v>177</v>
      </c>
      <c r="S236" s="35">
        <v>1.0</v>
      </c>
      <c r="T236" s="34">
        <v>111737.0</v>
      </c>
      <c r="U236" s="34" t="s">
        <v>58</v>
      </c>
      <c r="V236" s="34">
        <f t="shared" si="186"/>
        <v>102</v>
      </c>
      <c r="W236" s="34" t="s">
        <v>1382</v>
      </c>
      <c r="X236" s="34" t="s">
        <v>1383</v>
      </c>
      <c r="Y236" s="34">
        <f t="shared" si="187"/>
        <v>111662</v>
      </c>
      <c r="Z236" s="34">
        <f t="shared" si="188"/>
        <v>111680</v>
      </c>
      <c r="AA236" s="34">
        <f t="shared" si="189"/>
        <v>111662</v>
      </c>
      <c r="AB236" s="2" t="s">
        <v>1384</v>
      </c>
      <c r="AC236" s="34">
        <v>111662.0</v>
      </c>
      <c r="AD236" s="2" t="s">
        <v>63</v>
      </c>
      <c r="AE236" s="2" t="s">
        <v>64</v>
      </c>
      <c r="AF236" s="2" t="s">
        <v>1385</v>
      </c>
      <c r="AG236" s="40" t="s">
        <v>1386</v>
      </c>
      <c r="AH236" s="36">
        <v>1.0</v>
      </c>
      <c r="AI236" s="37">
        <v>3.0E-31</v>
      </c>
      <c r="AJ236" s="2" t="str">
        <f t="shared" si="190"/>
        <v>[NKF,NCBI,Streptomyces phage MindFlayer,QPL13829.1,100%,3E-31]</v>
      </c>
      <c r="AK236" s="2" t="s">
        <v>67</v>
      </c>
      <c r="AL236" s="2"/>
      <c r="AM236" s="2"/>
      <c r="AN236" s="2"/>
      <c r="AO236" s="38"/>
      <c r="AP236" s="38"/>
      <c r="AQ236" s="2" t="str">
        <f t="shared" si="191"/>
        <v>[NKF, no hits above 90%,,,,0%,0%]</v>
      </c>
      <c r="AR236" s="2" t="s">
        <v>63</v>
      </c>
      <c r="AS236" s="2" t="s">
        <v>68</v>
      </c>
      <c r="AT236" s="34">
        <v>0.0</v>
      </c>
      <c r="AU236" s="2" t="s">
        <v>63</v>
      </c>
    </row>
    <row r="237">
      <c r="A237" s="55">
        <v>235.0</v>
      </c>
      <c r="B237" s="56" t="s">
        <v>236</v>
      </c>
      <c r="C237" s="34">
        <v>111883.0</v>
      </c>
      <c r="D237" s="34">
        <v>112065.0</v>
      </c>
      <c r="E237" s="2" t="s">
        <v>69</v>
      </c>
      <c r="F237" s="2" t="s">
        <v>1387</v>
      </c>
      <c r="G237" s="34">
        <v>111883.0</v>
      </c>
      <c r="H237" s="2" t="s">
        <v>79</v>
      </c>
      <c r="I237" s="34">
        <f t="shared" si="183"/>
        <v>183</v>
      </c>
      <c r="J237" s="2"/>
      <c r="K237" s="2"/>
      <c r="L237" s="2" t="s">
        <v>86</v>
      </c>
      <c r="M237" s="2" t="s">
        <v>167</v>
      </c>
      <c r="N237" s="34">
        <v>249.0</v>
      </c>
      <c r="O237" s="34">
        <v>111883.0</v>
      </c>
      <c r="P237" s="34">
        <v>2.0</v>
      </c>
      <c r="Q237" s="2" t="s">
        <v>79</v>
      </c>
      <c r="R237" s="34">
        <f t="shared" si="185"/>
        <v>183</v>
      </c>
      <c r="S237" s="35">
        <v>0.182</v>
      </c>
      <c r="T237" s="34">
        <v>111922.0</v>
      </c>
      <c r="U237" s="34" t="s">
        <v>79</v>
      </c>
      <c r="V237" s="34">
        <f t="shared" si="186"/>
        <v>144</v>
      </c>
      <c r="W237" s="34" t="s">
        <v>1388</v>
      </c>
      <c r="X237" s="34" t="s">
        <v>1389</v>
      </c>
      <c r="Y237" s="34">
        <f t="shared" si="187"/>
        <v>111883</v>
      </c>
      <c r="Z237" s="2" t="str">
        <f t="shared" si="188"/>
        <v/>
      </c>
      <c r="AA237" s="34">
        <f t="shared" si="189"/>
        <v>111883</v>
      </c>
      <c r="AB237" s="2" t="s">
        <v>1390</v>
      </c>
      <c r="AC237" s="34">
        <v>111883.0</v>
      </c>
      <c r="AD237" s="2" t="s">
        <v>63</v>
      </c>
      <c r="AE237" s="2" t="s">
        <v>64</v>
      </c>
      <c r="AF237" s="2" t="s">
        <v>154</v>
      </c>
      <c r="AG237" s="105" t="s">
        <v>1391</v>
      </c>
      <c r="AH237" s="41">
        <v>0.9833</v>
      </c>
      <c r="AI237" s="37">
        <v>3.0E-36</v>
      </c>
      <c r="AJ237" s="2" t="str">
        <f t="shared" si="190"/>
        <v>[NKF,NCBI,Streptomyces phage Starbow,AXH66699.1,98.33%,3E-36]</v>
      </c>
      <c r="AK237" s="2" t="s">
        <v>67</v>
      </c>
      <c r="AL237" s="2"/>
      <c r="AM237" s="2"/>
      <c r="AN237" s="2"/>
      <c r="AO237" s="38"/>
      <c r="AP237" s="38"/>
      <c r="AQ237" s="2" t="str">
        <f t="shared" si="191"/>
        <v>[NKF, no hits above 90%,,,,0%,0%]</v>
      </c>
      <c r="AR237" s="2" t="s">
        <v>63</v>
      </c>
      <c r="AS237" s="2" t="s">
        <v>68</v>
      </c>
      <c r="AT237" s="34">
        <v>0.0</v>
      </c>
      <c r="AU237" s="2" t="s">
        <v>63</v>
      </c>
    </row>
    <row r="238">
      <c r="A238" s="55">
        <v>236.0</v>
      </c>
      <c r="B238" s="56" t="s">
        <v>236</v>
      </c>
      <c r="C238" s="34">
        <v>112155.0</v>
      </c>
      <c r="D238" s="34">
        <v>112403.0</v>
      </c>
      <c r="E238" s="2" t="s">
        <v>56</v>
      </c>
      <c r="F238" s="2" t="s">
        <v>1392</v>
      </c>
      <c r="G238" s="34">
        <v>112155.0</v>
      </c>
      <c r="H238" s="2" t="s">
        <v>58</v>
      </c>
      <c r="I238" s="34">
        <f t="shared" si="183"/>
        <v>249</v>
      </c>
      <c r="J238" s="34">
        <v>112155.0</v>
      </c>
      <c r="K238" s="2" t="s">
        <v>58</v>
      </c>
      <c r="L238" s="34">
        <f t="shared" ref="L238:L243" si="192">IF(ISBLANK(J238),"N/A", IF(J238&gt;$D238, ABS(J238-$D238+1),ABS(J238-$D238-1)))</f>
        <v>249</v>
      </c>
      <c r="M238" s="2" t="s">
        <v>59</v>
      </c>
      <c r="N238" s="34">
        <v>250.0</v>
      </c>
      <c r="O238" s="34">
        <v>112155.0</v>
      </c>
      <c r="P238" s="34">
        <v>4.0</v>
      </c>
      <c r="Q238" s="2" t="s">
        <v>58</v>
      </c>
      <c r="R238" s="34">
        <f t="shared" si="185"/>
        <v>249</v>
      </c>
      <c r="S238" s="35">
        <v>0.473</v>
      </c>
      <c r="T238" s="34">
        <v>112155.0</v>
      </c>
      <c r="U238" s="34" t="s">
        <v>58</v>
      </c>
      <c r="V238" s="34">
        <f t="shared" si="186"/>
        <v>249</v>
      </c>
      <c r="W238" s="34" t="s">
        <v>1393</v>
      </c>
      <c r="X238" s="34" t="s">
        <v>1394</v>
      </c>
      <c r="Y238" s="34">
        <f t="shared" si="187"/>
        <v>112155</v>
      </c>
      <c r="Z238" s="34">
        <f t="shared" si="188"/>
        <v>112155</v>
      </c>
      <c r="AA238" s="34">
        <f t="shared" si="189"/>
        <v>112155</v>
      </c>
      <c r="AB238" s="2" t="s">
        <v>1395</v>
      </c>
      <c r="AC238" s="34">
        <v>112155.0</v>
      </c>
      <c r="AD238" s="2" t="s">
        <v>63</v>
      </c>
      <c r="AE238" s="2" t="s">
        <v>64</v>
      </c>
      <c r="AF238" s="2" t="s">
        <v>1396</v>
      </c>
      <c r="AG238" s="49" t="s">
        <v>1397</v>
      </c>
      <c r="AH238" s="36">
        <v>1.0</v>
      </c>
      <c r="AI238" s="37">
        <v>6.0E-52</v>
      </c>
      <c r="AJ238" s="2" t="str">
        <f t="shared" si="190"/>
        <v>[NKF,NCBI,SEA_BIRCHLYN_238,QDF17359.1,100%,6E-52]</v>
      </c>
      <c r="AK238" s="2" t="s">
        <v>67</v>
      </c>
      <c r="AL238" s="2"/>
      <c r="AM238" s="2"/>
      <c r="AN238" s="2"/>
      <c r="AO238" s="38"/>
      <c r="AP238" s="38"/>
      <c r="AQ238" s="2" t="str">
        <f t="shared" si="191"/>
        <v>[NKF, no hits above 90%,,,,0%,0%]</v>
      </c>
      <c r="AR238" s="2" t="s">
        <v>63</v>
      </c>
      <c r="AS238" s="2" t="s">
        <v>68</v>
      </c>
      <c r="AT238" s="34">
        <v>0.0</v>
      </c>
      <c r="AU238" s="2" t="s">
        <v>63</v>
      </c>
    </row>
    <row r="239">
      <c r="A239" s="55">
        <v>237.0</v>
      </c>
      <c r="B239" s="56" t="s">
        <v>236</v>
      </c>
      <c r="C239" s="34">
        <v>112435.0</v>
      </c>
      <c r="D239" s="34">
        <v>112836.0</v>
      </c>
      <c r="E239" s="2" t="s">
        <v>56</v>
      </c>
      <c r="F239" s="2" t="s">
        <v>166</v>
      </c>
      <c r="G239" s="34">
        <v>112435.0</v>
      </c>
      <c r="H239" s="2" t="s">
        <v>58</v>
      </c>
      <c r="I239" s="34">
        <f t="shared" si="183"/>
        <v>402</v>
      </c>
      <c r="J239" s="2"/>
      <c r="K239" s="2"/>
      <c r="L239" s="2" t="str">
        <f t="shared" si="192"/>
        <v>N/A</v>
      </c>
      <c r="M239" s="2" t="s">
        <v>167</v>
      </c>
      <c r="N239" s="34">
        <v>251.0</v>
      </c>
      <c r="O239" s="34">
        <v>112435.0</v>
      </c>
      <c r="P239" s="34">
        <v>2.0</v>
      </c>
      <c r="Q239" s="2" t="s">
        <v>58</v>
      </c>
      <c r="R239" s="34">
        <f t="shared" si="185"/>
        <v>402</v>
      </c>
      <c r="S239" s="35">
        <v>1.0</v>
      </c>
      <c r="T239" s="34">
        <v>112537.0</v>
      </c>
      <c r="U239" s="34" t="s">
        <v>58</v>
      </c>
      <c r="V239" s="34">
        <f t="shared" si="186"/>
        <v>300</v>
      </c>
      <c r="W239" s="34" t="s">
        <v>1398</v>
      </c>
      <c r="X239" s="34" t="s">
        <v>1399</v>
      </c>
      <c r="Y239" s="34">
        <f t="shared" si="187"/>
        <v>112435</v>
      </c>
      <c r="Z239" s="2" t="str">
        <f t="shared" si="188"/>
        <v/>
      </c>
      <c r="AA239" s="34">
        <f t="shared" si="189"/>
        <v>112435</v>
      </c>
      <c r="AB239" s="2" t="s">
        <v>1400</v>
      </c>
      <c r="AC239" s="34">
        <v>112435.0</v>
      </c>
      <c r="AD239" s="2" t="s">
        <v>281</v>
      </c>
      <c r="AE239" s="2" t="s">
        <v>64</v>
      </c>
      <c r="AF239" s="2" t="s">
        <v>405</v>
      </c>
      <c r="AG239" s="49" t="s">
        <v>1401</v>
      </c>
      <c r="AH239" s="36">
        <v>1.0</v>
      </c>
      <c r="AI239" s="37">
        <v>4.0E-87</v>
      </c>
      <c r="AJ239" s="2" t="str">
        <f t="shared" si="190"/>
        <v>[membrane protein,NCBI,IchabodCrane,QFP97512.1,100%,4E-87]</v>
      </c>
      <c r="AK239" s="2" t="s">
        <v>67</v>
      </c>
      <c r="AL239" s="2"/>
      <c r="AM239" s="2"/>
      <c r="AN239" s="2"/>
      <c r="AO239" s="38"/>
      <c r="AP239" s="38"/>
      <c r="AQ239" s="2" t="str">
        <f t="shared" si="191"/>
        <v>[NKF, no hits above 90%,,,,0%,0%]</v>
      </c>
      <c r="AR239" s="2" t="s">
        <v>63</v>
      </c>
      <c r="AS239" s="2" t="s">
        <v>165</v>
      </c>
      <c r="AT239" s="34">
        <v>4.0</v>
      </c>
      <c r="AU239" s="2" t="s">
        <v>281</v>
      </c>
    </row>
    <row r="240">
      <c r="A240" s="55">
        <v>238.0</v>
      </c>
      <c r="B240" s="56" t="s">
        <v>236</v>
      </c>
      <c r="C240" s="34">
        <v>112833.0</v>
      </c>
      <c r="D240" s="34">
        <v>113135.0</v>
      </c>
      <c r="E240" s="2" t="s">
        <v>69</v>
      </c>
      <c r="F240" s="2" t="s">
        <v>1402</v>
      </c>
      <c r="G240" s="34">
        <v>112833.0</v>
      </c>
      <c r="H240" s="2" t="s">
        <v>58</v>
      </c>
      <c r="I240" s="34">
        <f t="shared" si="183"/>
        <v>303</v>
      </c>
      <c r="J240" s="34">
        <v>112833.0</v>
      </c>
      <c r="K240" s="2" t="s">
        <v>58</v>
      </c>
      <c r="L240" s="34">
        <f t="shared" si="192"/>
        <v>303</v>
      </c>
      <c r="M240" s="2" t="s">
        <v>59</v>
      </c>
      <c r="N240" s="34">
        <v>252.0</v>
      </c>
      <c r="O240" s="34">
        <v>112833.0</v>
      </c>
      <c r="P240" s="34">
        <v>2.0</v>
      </c>
      <c r="Q240" s="2" t="s">
        <v>58</v>
      </c>
      <c r="R240" s="34">
        <f t="shared" si="185"/>
        <v>303</v>
      </c>
      <c r="S240" s="35">
        <v>0.306</v>
      </c>
      <c r="T240" s="34">
        <v>112833.0</v>
      </c>
      <c r="U240" s="34" t="s">
        <v>58</v>
      </c>
      <c r="V240" s="34">
        <f t="shared" si="186"/>
        <v>303</v>
      </c>
      <c r="W240" s="34" t="s">
        <v>1403</v>
      </c>
      <c r="X240" s="34" t="s">
        <v>1404</v>
      </c>
      <c r="Y240" s="34">
        <f t="shared" si="187"/>
        <v>112833</v>
      </c>
      <c r="Z240" s="34">
        <f t="shared" si="188"/>
        <v>112833</v>
      </c>
      <c r="AA240" s="34">
        <f t="shared" si="189"/>
        <v>112833</v>
      </c>
      <c r="AB240" s="2" t="s">
        <v>1405</v>
      </c>
      <c r="AC240" s="34">
        <v>112833.0</v>
      </c>
      <c r="AD240" s="2" t="s">
        <v>63</v>
      </c>
      <c r="AE240" s="2" t="s">
        <v>64</v>
      </c>
      <c r="AF240" s="2" t="s">
        <v>1406</v>
      </c>
      <c r="AG240" s="2" t="s">
        <v>1407</v>
      </c>
      <c r="AH240" s="36">
        <v>1.0</v>
      </c>
      <c r="AI240" s="37">
        <v>2.0E-66</v>
      </c>
      <c r="AJ240" s="2" t="str">
        <f t="shared" si="190"/>
        <v>[NKF,NCBI,LukeCage_83,YP_009840128.1,100%,2E-66]</v>
      </c>
      <c r="AK240" s="2" t="s">
        <v>1408</v>
      </c>
      <c r="AL240" s="2" t="s">
        <v>408</v>
      </c>
      <c r="AM240" s="2" t="s">
        <v>636</v>
      </c>
      <c r="AN240" s="2" t="s">
        <v>1409</v>
      </c>
      <c r="AO240" s="41">
        <f>57/101</f>
        <v>0.5643564356</v>
      </c>
      <c r="AP240" s="41">
        <v>0.9887</v>
      </c>
      <c r="AQ240" s="2" t="str">
        <f t="shared" si="191"/>
        <v>[Spanin, inner membrane subunit,UniProt,Enterobacteria phage T4,P39504,56.4356435643564%,98.87%]</v>
      </c>
      <c r="AR240" s="2" t="s">
        <v>63</v>
      </c>
      <c r="AS240" s="2" t="s">
        <v>165</v>
      </c>
      <c r="AT240" s="34">
        <v>1.0</v>
      </c>
      <c r="AU240" s="2" t="s">
        <v>281</v>
      </c>
    </row>
    <row r="241">
      <c r="A241" s="55">
        <v>239.0</v>
      </c>
      <c r="B241" s="56" t="s">
        <v>236</v>
      </c>
      <c r="C241" s="34">
        <v>113167.0</v>
      </c>
      <c r="D241" s="34">
        <v>113358.0</v>
      </c>
      <c r="E241" s="2" t="s">
        <v>56</v>
      </c>
      <c r="F241" s="2" t="s">
        <v>1410</v>
      </c>
      <c r="G241" s="34">
        <v>113167.0</v>
      </c>
      <c r="H241" s="2" t="s">
        <v>58</v>
      </c>
      <c r="I241" s="34">
        <f t="shared" si="183"/>
        <v>192</v>
      </c>
      <c r="J241" s="34">
        <v>113167.0</v>
      </c>
      <c r="K241" s="2" t="s">
        <v>58</v>
      </c>
      <c r="L241" s="34">
        <f t="shared" si="192"/>
        <v>192</v>
      </c>
      <c r="M241" s="2" t="s">
        <v>59</v>
      </c>
      <c r="N241" s="34">
        <v>253.0</v>
      </c>
      <c r="O241" s="34">
        <v>113167.0</v>
      </c>
      <c r="P241" s="34">
        <v>4.0</v>
      </c>
      <c r="Q241" s="2" t="s">
        <v>58</v>
      </c>
      <c r="R241" s="34">
        <f t="shared" si="185"/>
        <v>192</v>
      </c>
      <c r="S241" s="35">
        <v>1.0</v>
      </c>
      <c r="T241" s="34">
        <v>113167.0</v>
      </c>
      <c r="U241" s="34" t="s">
        <v>58</v>
      </c>
      <c r="V241" s="34">
        <f t="shared" si="186"/>
        <v>192</v>
      </c>
      <c r="W241" s="34" t="s">
        <v>1411</v>
      </c>
      <c r="X241" s="34" t="s">
        <v>1412</v>
      </c>
      <c r="Y241" s="34">
        <f t="shared" si="187"/>
        <v>113167</v>
      </c>
      <c r="Z241" s="34">
        <f t="shared" si="188"/>
        <v>113167</v>
      </c>
      <c r="AA241" s="34">
        <f t="shared" si="189"/>
        <v>113167</v>
      </c>
      <c r="AB241" s="2" t="s">
        <v>1413</v>
      </c>
      <c r="AC241" s="34">
        <v>113167.0</v>
      </c>
      <c r="AD241" s="2" t="s">
        <v>63</v>
      </c>
      <c r="AE241" s="2" t="s">
        <v>64</v>
      </c>
      <c r="AF241" s="2" t="s">
        <v>1414</v>
      </c>
      <c r="AG241" s="49" t="s">
        <v>1415</v>
      </c>
      <c r="AH241" s="36">
        <v>1.0</v>
      </c>
      <c r="AI241" s="37">
        <v>7.0E-38</v>
      </c>
      <c r="AJ241" s="2" t="str">
        <f t="shared" si="190"/>
        <v>[NKF,NCBI,Yaboi_82,YP_009841336.1,100%,7E-38]</v>
      </c>
      <c r="AK241" s="2" t="s">
        <v>67</v>
      </c>
      <c r="AL241" s="2"/>
      <c r="AM241" s="2"/>
      <c r="AN241" s="2"/>
      <c r="AO241" s="38"/>
      <c r="AP241" s="38"/>
      <c r="AQ241" s="2" t="str">
        <f t="shared" si="191"/>
        <v>[NKF, no hits above 90%,,,,0%,0%]</v>
      </c>
      <c r="AR241" s="2" t="s">
        <v>63</v>
      </c>
      <c r="AS241" s="2" t="s">
        <v>68</v>
      </c>
      <c r="AT241" s="34">
        <v>0.0</v>
      </c>
      <c r="AU241" s="2" t="s">
        <v>63</v>
      </c>
    </row>
    <row r="242">
      <c r="A242" s="55">
        <v>240.0</v>
      </c>
      <c r="B242" s="56" t="s">
        <v>236</v>
      </c>
      <c r="C242" s="34">
        <v>113362.0</v>
      </c>
      <c r="D242" s="34">
        <v>113577.0</v>
      </c>
      <c r="E242" s="2" t="s">
        <v>56</v>
      </c>
      <c r="F242" s="2" t="s">
        <v>1416</v>
      </c>
      <c r="G242" s="34">
        <v>113362.0</v>
      </c>
      <c r="H242" s="2" t="s">
        <v>58</v>
      </c>
      <c r="I242" s="34">
        <f t="shared" si="183"/>
        <v>216</v>
      </c>
      <c r="J242" s="34">
        <v>113362.0</v>
      </c>
      <c r="K242" s="2" t="s">
        <v>58</v>
      </c>
      <c r="L242" s="34">
        <f t="shared" si="192"/>
        <v>216</v>
      </c>
      <c r="M242" s="2" t="s">
        <v>59</v>
      </c>
      <c r="N242" s="34">
        <v>254.0</v>
      </c>
      <c r="O242" s="34">
        <v>113362.0</v>
      </c>
      <c r="P242" s="34">
        <v>1.0</v>
      </c>
      <c r="Q242" s="2" t="s">
        <v>58</v>
      </c>
      <c r="R242" s="34">
        <f t="shared" si="185"/>
        <v>216</v>
      </c>
      <c r="S242" s="35">
        <v>1.0</v>
      </c>
      <c r="T242" s="34">
        <v>113530.0</v>
      </c>
      <c r="U242" s="34" t="s">
        <v>143</v>
      </c>
      <c r="V242" s="34">
        <f t="shared" si="186"/>
        <v>48</v>
      </c>
      <c r="W242" s="34" t="s">
        <v>1417</v>
      </c>
      <c r="X242" s="34" t="s">
        <v>1418</v>
      </c>
      <c r="Y242" s="34">
        <f t="shared" si="187"/>
        <v>113362</v>
      </c>
      <c r="Z242" s="34">
        <v>113362.0</v>
      </c>
      <c r="AA242" s="34">
        <f t="shared" si="189"/>
        <v>113362</v>
      </c>
      <c r="AB242" s="2" t="s">
        <v>1419</v>
      </c>
      <c r="AC242" s="34">
        <v>113362.0</v>
      </c>
      <c r="AD242" s="2" t="s">
        <v>63</v>
      </c>
      <c r="AE242" s="2" t="s">
        <v>64</v>
      </c>
      <c r="AF242" s="2" t="s">
        <v>1420</v>
      </c>
      <c r="AG242" s="49" t="s">
        <v>1421</v>
      </c>
      <c r="AH242" s="36">
        <v>1.0</v>
      </c>
      <c r="AI242" s="37">
        <v>4.0E-44</v>
      </c>
      <c r="AJ242" s="2" t="str">
        <f t="shared" si="190"/>
        <v>[NKF,NCBI,SEA_STARBOW_240,AXH66704.1,100%,4E-44]</v>
      </c>
      <c r="AK242" s="2" t="s">
        <v>67</v>
      </c>
      <c r="AL242" s="2"/>
      <c r="AM242" s="2"/>
      <c r="AN242" s="2"/>
      <c r="AO242" s="38"/>
      <c r="AP242" s="38"/>
      <c r="AQ242" s="2" t="str">
        <f t="shared" si="191"/>
        <v>[NKF, no hits above 90%,,,,0%,0%]</v>
      </c>
      <c r="AR242" s="2" t="s">
        <v>63</v>
      </c>
      <c r="AS242" s="2" t="s">
        <v>68</v>
      </c>
      <c r="AT242" s="34">
        <v>0.0</v>
      </c>
      <c r="AU242" s="2" t="s">
        <v>63</v>
      </c>
    </row>
    <row r="243">
      <c r="A243" s="55">
        <v>241.0</v>
      </c>
      <c r="B243" s="56" t="s">
        <v>236</v>
      </c>
      <c r="C243" s="34">
        <v>113588.0</v>
      </c>
      <c r="D243" s="34">
        <v>114031.0</v>
      </c>
      <c r="E243" s="2" t="s">
        <v>56</v>
      </c>
      <c r="F243" s="2" t="s">
        <v>1422</v>
      </c>
      <c r="G243" s="34">
        <v>113588.0</v>
      </c>
      <c r="H243" s="2" t="s">
        <v>58</v>
      </c>
      <c r="I243" s="34">
        <f t="shared" si="183"/>
        <v>444</v>
      </c>
      <c r="J243" s="34">
        <v>113588.0</v>
      </c>
      <c r="K243" s="2" t="s">
        <v>58</v>
      </c>
      <c r="L243" s="34">
        <f t="shared" si="192"/>
        <v>444</v>
      </c>
      <c r="M243" s="2" t="s">
        <v>59</v>
      </c>
      <c r="N243" s="34">
        <v>255.0</v>
      </c>
      <c r="O243" s="34">
        <v>113588.0</v>
      </c>
      <c r="P243" s="34">
        <v>4.0</v>
      </c>
      <c r="Q243" s="2" t="s">
        <v>58</v>
      </c>
      <c r="R243" s="34">
        <f t="shared" si="185"/>
        <v>444</v>
      </c>
      <c r="S243" s="35">
        <v>0.846</v>
      </c>
      <c r="T243" s="34">
        <v>114020.0</v>
      </c>
      <c r="U243" s="34" t="s">
        <v>58</v>
      </c>
      <c r="V243" s="34">
        <f t="shared" si="186"/>
        <v>12</v>
      </c>
      <c r="W243" s="34" t="s">
        <v>1423</v>
      </c>
      <c r="X243" s="34" t="s">
        <v>1424</v>
      </c>
      <c r="Y243" s="34">
        <f t="shared" si="187"/>
        <v>113588</v>
      </c>
      <c r="Z243" s="34">
        <f>J243</f>
        <v>113588</v>
      </c>
      <c r="AA243" s="34">
        <f t="shared" si="189"/>
        <v>113588</v>
      </c>
      <c r="AB243" s="2" t="s">
        <v>1425</v>
      </c>
      <c r="AC243" s="34">
        <v>113588.0</v>
      </c>
      <c r="AD243" s="2" t="s">
        <v>63</v>
      </c>
      <c r="AE243" s="2" t="s">
        <v>74</v>
      </c>
      <c r="AF243" s="39" t="s">
        <v>1426</v>
      </c>
      <c r="AG243" s="2"/>
      <c r="AH243" s="36">
        <v>1.0</v>
      </c>
      <c r="AI243" s="34">
        <v>0.0</v>
      </c>
      <c r="AJ243" s="2" t="str">
        <f t="shared" si="190"/>
        <v>[NKF,DNA Master,SEA_STARBOW_241,,100%,0]</v>
      </c>
      <c r="AK243" s="2" t="s">
        <v>1427</v>
      </c>
      <c r="AL243" s="2" t="s">
        <v>139</v>
      </c>
      <c r="AM243" s="2" t="s">
        <v>1272</v>
      </c>
      <c r="AN243" s="2" t="s">
        <v>1428</v>
      </c>
      <c r="AO243" s="41">
        <f>114/148</f>
        <v>0.7702702703</v>
      </c>
      <c r="AP243" s="41">
        <v>0.9276</v>
      </c>
      <c r="AQ243" s="2" t="str">
        <f t="shared" si="191"/>
        <v>[LIGASE,PDB,Homo sapiens,4TSE_A,77.027027027027%,92.76%]</v>
      </c>
      <c r="AR243" s="2" t="s">
        <v>63</v>
      </c>
      <c r="AS243" s="2" t="s">
        <v>68</v>
      </c>
      <c r="AT243" s="34">
        <v>0.0</v>
      </c>
      <c r="AU243" s="2" t="s">
        <v>63</v>
      </c>
    </row>
    <row r="244">
      <c r="A244" s="62">
        <v>242.0</v>
      </c>
      <c r="B244" s="63" t="s">
        <v>306</v>
      </c>
      <c r="C244" s="34">
        <v>114053.0</v>
      </c>
      <c r="D244" s="34">
        <v>114133.0</v>
      </c>
      <c r="E244" s="39" t="s">
        <v>307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64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65"/>
      <c r="AI244" s="66"/>
      <c r="AJ244" s="2"/>
      <c r="AK244" s="2"/>
      <c r="AL244" s="2"/>
      <c r="AM244" s="2"/>
      <c r="AN244" s="2"/>
      <c r="AO244" s="38"/>
      <c r="AP244" s="38"/>
      <c r="AQ244" s="2"/>
      <c r="AR244" s="2"/>
      <c r="AS244" s="2"/>
      <c r="AT244" s="2"/>
      <c r="AU244" s="2"/>
    </row>
    <row r="245">
      <c r="A245" s="55">
        <v>243.0</v>
      </c>
      <c r="B245" s="56" t="s">
        <v>236</v>
      </c>
      <c r="C245" s="34">
        <v>114152.0</v>
      </c>
      <c r="D245" s="34">
        <v>114328.0</v>
      </c>
      <c r="E245" s="2" t="s">
        <v>56</v>
      </c>
      <c r="F245" s="2" t="s">
        <v>1429</v>
      </c>
      <c r="G245" s="34">
        <v>114152.0</v>
      </c>
      <c r="H245" s="2" t="s">
        <v>79</v>
      </c>
      <c r="I245" s="34">
        <f t="shared" ref="I245:I275" si="193">IF(ISBLANK(G245),"N/A", IF(G245&gt;$D245, ABS(G245-$D245+1),ABS(G245-$D245-1)))</f>
        <v>177</v>
      </c>
      <c r="J245" s="34">
        <v>114152.0</v>
      </c>
      <c r="K245" s="2" t="s">
        <v>79</v>
      </c>
      <c r="L245" s="34">
        <f t="shared" ref="L245:L258" si="194">IF(ISBLANK(J245),"N/A", IF(J245&gt;$D245, ABS(J245-$D245+1),ABS(J245-$D245-1)))</f>
        <v>177</v>
      </c>
      <c r="M245" s="2" t="s">
        <v>59</v>
      </c>
      <c r="N245" s="34">
        <v>257.0</v>
      </c>
      <c r="O245" s="34">
        <v>114152.0</v>
      </c>
      <c r="P245" s="34">
        <v>1.0</v>
      </c>
      <c r="Q245" s="2" t="s">
        <v>79</v>
      </c>
      <c r="R245" s="34">
        <f t="shared" ref="R245:R284" si="195">IF(ISBLANK(O245),"N/A", IF(O245&gt;$D245, ABS(O245-$D245+1),ABS(O245-$D245-1)))</f>
        <v>177</v>
      </c>
      <c r="S245" s="35">
        <v>1.0</v>
      </c>
      <c r="T245" s="34">
        <v>114152.0</v>
      </c>
      <c r="U245" s="34" t="s">
        <v>79</v>
      </c>
      <c r="V245" s="34">
        <f t="shared" ref="V245:V261" si="196">IF(ISBLANK(T245),"N/A", IF(T245&gt;$D245, ABS(T245-$D245+1),ABS(T245-$D245-1)))</f>
        <v>177</v>
      </c>
      <c r="W245" s="34" t="s">
        <v>1430</v>
      </c>
      <c r="X245" s="34" t="s">
        <v>1431</v>
      </c>
      <c r="Y245" s="34">
        <f t="shared" ref="Y245:Y258" si="197">G245</f>
        <v>114152</v>
      </c>
      <c r="Z245" s="34">
        <f t="shared" ref="Z245:Z258" si="198">J245</f>
        <v>114152</v>
      </c>
      <c r="AA245" s="34">
        <f t="shared" ref="AA245:AA258" si="199">O245</f>
        <v>114152</v>
      </c>
      <c r="AB245" s="2" t="s">
        <v>1432</v>
      </c>
      <c r="AC245" s="34">
        <v>114152.0</v>
      </c>
      <c r="AD245" s="2" t="s">
        <v>63</v>
      </c>
      <c r="AE245" s="2" t="s">
        <v>64</v>
      </c>
      <c r="AF245" s="2" t="s">
        <v>1433</v>
      </c>
      <c r="AG245" s="2" t="s">
        <v>1434</v>
      </c>
      <c r="AH245" s="36">
        <v>1.0</v>
      </c>
      <c r="AI245" s="37">
        <v>6.0E-32</v>
      </c>
      <c r="AJ245" s="2" t="str">
        <f t="shared" ref="AJ245:AJ284" si="200">CONCATENATE("[",AD245,",",AE245,",",AF245,",",AG245,",",AH245*100,"%,",AI245,"]")</f>
        <v>[NKF,NCBI,SEA_STARBOW_243,AXH66706.1,100%,6E-32]</v>
      </c>
      <c r="AK245" s="2" t="s">
        <v>67</v>
      </c>
      <c r="AL245" s="2"/>
      <c r="AM245" s="2"/>
      <c r="AN245" s="2"/>
      <c r="AO245" s="38"/>
      <c r="AP245" s="38"/>
      <c r="AQ245" s="2" t="str">
        <f t="shared" ref="AQ245:AQ284" si="201">CONCATENATE("[",AK245,",",AL245,",",AM245,",",AN245,",",AO245*100,"%,",AP245*100,"%]")</f>
        <v>[NKF, no hits above 90%,,,,0%,0%]</v>
      </c>
      <c r="AR245" s="2" t="s">
        <v>63</v>
      </c>
      <c r="AS245" s="2" t="s">
        <v>68</v>
      </c>
      <c r="AT245" s="34">
        <v>0.0</v>
      </c>
      <c r="AU245" s="2" t="s">
        <v>63</v>
      </c>
    </row>
    <row r="246">
      <c r="A246" s="55">
        <v>244.0</v>
      </c>
      <c r="B246" s="56" t="s">
        <v>236</v>
      </c>
      <c r="C246" s="34">
        <v>114325.0</v>
      </c>
      <c r="D246" s="34">
        <v>114570.0</v>
      </c>
      <c r="E246" s="2" t="s">
        <v>56</v>
      </c>
      <c r="F246" s="2" t="s">
        <v>1435</v>
      </c>
      <c r="G246" s="34">
        <v>114325.0</v>
      </c>
      <c r="H246" s="2" t="s">
        <v>58</v>
      </c>
      <c r="I246" s="34">
        <f t="shared" si="193"/>
        <v>246</v>
      </c>
      <c r="J246" s="34">
        <v>114325.0</v>
      </c>
      <c r="K246" s="2" t="s">
        <v>58</v>
      </c>
      <c r="L246" s="34">
        <f t="shared" si="194"/>
        <v>246</v>
      </c>
      <c r="M246" s="2" t="s">
        <v>59</v>
      </c>
      <c r="N246" s="34">
        <v>258.0</v>
      </c>
      <c r="O246" s="34">
        <v>114325.0</v>
      </c>
      <c r="P246" s="34">
        <v>7.0</v>
      </c>
      <c r="Q246" s="2" t="s">
        <v>58</v>
      </c>
      <c r="R246" s="34">
        <f t="shared" si="195"/>
        <v>246</v>
      </c>
      <c r="S246" s="35">
        <v>0.52</v>
      </c>
      <c r="T246" s="34">
        <v>114325.0</v>
      </c>
      <c r="U246" s="34" t="s">
        <v>58</v>
      </c>
      <c r="V246" s="34">
        <f t="shared" si="196"/>
        <v>246</v>
      </c>
      <c r="W246" s="34" t="s">
        <v>134</v>
      </c>
      <c r="X246" s="34" t="s">
        <v>1436</v>
      </c>
      <c r="Y246" s="34">
        <f t="shared" si="197"/>
        <v>114325</v>
      </c>
      <c r="Z246" s="34">
        <f t="shared" si="198"/>
        <v>114325</v>
      </c>
      <c r="AA246" s="34">
        <f t="shared" si="199"/>
        <v>114325</v>
      </c>
      <c r="AB246" s="2" t="s">
        <v>1437</v>
      </c>
      <c r="AC246" s="34">
        <v>114325.0</v>
      </c>
      <c r="AD246" s="2" t="s">
        <v>63</v>
      </c>
      <c r="AE246" s="2" t="s">
        <v>74</v>
      </c>
      <c r="AF246" s="39" t="s">
        <v>1438</v>
      </c>
      <c r="AG246" s="2"/>
      <c r="AH246" s="36">
        <v>1.0</v>
      </c>
      <c r="AI246" s="34">
        <v>0.0</v>
      </c>
      <c r="AJ246" s="2" t="str">
        <f t="shared" si="200"/>
        <v>[NKF,DNA Master,SEA_STARBOW_244,,100%,0]</v>
      </c>
      <c r="AK246" s="2" t="s">
        <v>1439</v>
      </c>
      <c r="AL246" s="2" t="s">
        <v>139</v>
      </c>
      <c r="AM246" s="2" t="s">
        <v>1440</v>
      </c>
      <c r="AN246" s="2" t="s">
        <v>1441</v>
      </c>
      <c r="AO246" s="41">
        <f>41/82</f>
        <v>0.5</v>
      </c>
      <c r="AP246" s="41">
        <v>0.9438</v>
      </c>
      <c r="AQ246" s="2" t="str">
        <f t="shared" si="201"/>
        <v>[TRANSCRIPTION REGULATOR,PDB,Myxococcus xanthus,2KSS_A,50%,94.38%]</v>
      </c>
      <c r="AR246" s="2" t="s">
        <v>63</v>
      </c>
      <c r="AS246" s="2" t="s">
        <v>68</v>
      </c>
      <c r="AT246" s="34">
        <v>0.0</v>
      </c>
      <c r="AU246" s="2" t="s">
        <v>63</v>
      </c>
    </row>
    <row r="247">
      <c r="A247" s="55">
        <v>245.0</v>
      </c>
      <c r="B247" s="56" t="s">
        <v>236</v>
      </c>
      <c r="C247" s="34">
        <v>114572.0</v>
      </c>
      <c r="D247" s="34">
        <v>114775.0</v>
      </c>
      <c r="E247" s="2" t="s">
        <v>69</v>
      </c>
      <c r="F247" s="2" t="s">
        <v>166</v>
      </c>
      <c r="G247" s="34">
        <v>114572.0</v>
      </c>
      <c r="H247" s="2" t="s">
        <v>143</v>
      </c>
      <c r="I247" s="34">
        <f t="shared" si="193"/>
        <v>204</v>
      </c>
      <c r="J247" s="2"/>
      <c r="K247" s="2"/>
      <c r="L247" s="2" t="str">
        <f t="shared" si="194"/>
        <v>N/A</v>
      </c>
      <c r="M247" s="2" t="s">
        <v>167</v>
      </c>
      <c r="N247" s="34">
        <v>259.0</v>
      </c>
      <c r="O247" s="34">
        <v>114572.0</v>
      </c>
      <c r="P247" s="34">
        <v>7.0</v>
      </c>
      <c r="Q247" s="2" t="s">
        <v>143</v>
      </c>
      <c r="R247" s="34">
        <f t="shared" si="195"/>
        <v>204</v>
      </c>
      <c r="S247" s="35">
        <v>1.0</v>
      </c>
      <c r="T247" s="34">
        <v>114572.0</v>
      </c>
      <c r="U247" s="34" t="s">
        <v>143</v>
      </c>
      <c r="V247" s="34">
        <f t="shared" si="196"/>
        <v>204</v>
      </c>
      <c r="W247" s="34" t="s">
        <v>1442</v>
      </c>
      <c r="X247" s="34" t="s">
        <v>1443</v>
      </c>
      <c r="Y247" s="34">
        <f t="shared" si="197"/>
        <v>114572</v>
      </c>
      <c r="Z247" s="2" t="str">
        <f t="shared" si="198"/>
        <v/>
      </c>
      <c r="AA247" s="34">
        <f t="shared" si="199"/>
        <v>114572</v>
      </c>
      <c r="AB247" s="2" t="s">
        <v>1444</v>
      </c>
      <c r="AC247" s="34">
        <v>114572.0</v>
      </c>
      <c r="AD247" s="2" t="s">
        <v>63</v>
      </c>
      <c r="AE247" s="2" t="s">
        <v>64</v>
      </c>
      <c r="AF247" s="2" t="s">
        <v>1445</v>
      </c>
      <c r="AG247" s="40" t="s">
        <v>1446</v>
      </c>
      <c r="AH247" s="36">
        <v>1.0</v>
      </c>
      <c r="AI247" s="37">
        <v>6.0E-41</v>
      </c>
      <c r="AJ247" s="2" t="str">
        <f t="shared" si="200"/>
        <v>[NKF,NCBI,SEA_BIRCHLYN_247,QDF17366.1,100%,6E-41]</v>
      </c>
      <c r="AK247" s="2" t="s">
        <v>67</v>
      </c>
      <c r="AL247" s="2"/>
      <c r="AM247" s="2"/>
      <c r="AN247" s="2"/>
      <c r="AO247" s="38"/>
      <c r="AP247" s="38"/>
      <c r="AQ247" s="2" t="str">
        <f t="shared" si="201"/>
        <v>[NKF, no hits above 90%,,,,0%,0%]</v>
      </c>
      <c r="AR247" s="2" t="s">
        <v>63</v>
      </c>
      <c r="AS247" s="2" t="s">
        <v>68</v>
      </c>
      <c r="AT247" s="34">
        <v>0.0</v>
      </c>
      <c r="AU247" s="2" t="s">
        <v>63</v>
      </c>
    </row>
    <row r="248">
      <c r="A248" s="55">
        <v>246.0</v>
      </c>
      <c r="B248" s="56" t="s">
        <v>236</v>
      </c>
      <c r="C248" s="34">
        <v>114808.0</v>
      </c>
      <c r="D248" s="34">
        <v>115017.0</v>
      </c>
      <c r="E248" s="2" t="s">
        <v>56</v>
      </c>
      <c r="F248" s="2" t="s">
        <v>1447</v>
      </c>
      <c r="G248" s="34">
        <v>114808.0</v>
      </c>
      <c r="H248" s="2" t="s">
        <v>58</v>
      </c>
      <c r="I248" s="34">
        <f t="shared" si="193"/>
        <v>210</v>
      </c>
      <c r="J248" s="34">
        <v>114808.0</v>
      </c>
      <c r="K248" s="2" t="s">
        <v>58</v>
      </c>
      <c r="L248" s="34">
        <f t="shared" si="194"/>
        <v>210</v>
      </c>
      <c r="M248" s="2" t="s">
        <v>59</v>
      </c>
      <c r="N248" s="34">
        <v>260.0</v>
      </c>
      <c r="O248" s="34">
        <v>114808.0</v>
      </c>
      <c r="P248" s="34">
        <v>3.0</v>
      </c>
      <c r="Q248" s="2" t="s">
        <v>58</v>
      </c>
      <c r="R248" s="34">
        <f t="shared" si="195"/>
        <v>210</v>
      </c>
      <c r="S248" s="35">
        <v>0.482</v>
      </c>
      <c r="T248" s="34">
        <v>114808.0</v>
      </c>
      <c r="U248" s="34" t="s">
        <v>58</v>
      </c>
      <c r="V248" s="34">
        <f t="shared" si="196"/>
        <v>210</v>
      </c>
      <c r="W248" s="34" t="s">
        <v>1448</v>
      </c>
      <c r="X248" s="106" t="s">
        <v>1449</v>
      </c>
      <c r="Y248" s="34">
        <f t="shared" si="197"/>
        <v>114808</v>
      </c>
      <c r="Z248" s="34">
        <f t="shared" si="198"/>
        <v>114808</v>
      </c>
      <c r="AA248" s="34">
        <f t="shared" si="199"/>
        <v>114808</v>
      </c>
      <c r="AB248" s="2" t="s">
        <v>1450</v>
      </c>
      <c r="AC248" s="34">
        <v>114808.0</v>
      </c>
      <c r="AD248" s="2" t="s">
        <v>63</v>
      </c>
      <c r="AE248" s="2" t="s">
        <v>131</v>
      </c>
      <c r="AF248" s="2" t="s">
        <v>1451</v>
      </c>
      <c r="AG248" s="2"/>
      <c r="AH248" s="36">
        <v>1.0</v>
      </c>
      <c r="AI248" s="37">
        <v>1.3E-42</v>
      </c>
      <c r="AJ248" s="2" t="str">
        <f t="shared" si="200"/>
        <v>[NKF,DNAMaster,LukeCage_76,,100%,1.3E-42]</v>
      </c>
      <c r="AK248" s="2" t="s">
        <v>1452</v>
      </c>
      <c r="AL248" s="2" t="s">
        <v>139</v>
      </c>
      <c r="AM248" s="2" t="s">
        <v>1453</v>
      </c>
      <c r="AN248" s="2" t="s">
        <v>1454</v>
      </c>
      <c r="AO248" s="41">
        <f>61/70</f>
        <v>0.8714285714</v>
      </c>
      <c r="AP248" s="41">
        <v>0.9028</v>
      </c>
      <c r="AQ248" s="2" t="str">
        <f t="shared" si="201"/>
        <v>[TRANSFERASE,PDB,Saccharolobus solfataricus,3ID6_A,87.1428571428571%,90.28%]</v>
      </c>
      <c r="AR248" s="2" t="s">
        <v>63</v>
      </c>
      <c r="AS248" s="2" t="s">
        <v>68</v>
      </c>
      <c r="AT248" s="34">
        <v>0.0</v>
      </c>
      <c r="AU248" s="2" t="s">
        <v>63</v>
      </c>
    </row>
    <row r="249">
      <c r="A249" s="55">
        <v>247.0</v>
      </c>
      <c r="B249" s="56" t="s">
        <v>236</v>
      </c>
      <c r="C249" s="34">
        <v>115011.0</v>
      </c>
      <c r="D249" s="34">
        <v>115283.0</v>
      </c>
      <c r="E249" s="2" t="s">
        <v>69</v>
      </c>
      <c r="F249" s="2" t="s">
        <v>1455</v>
      </c>
      <c r="G249" s="34">
        <v>115011.0</v>
      </c>
      <c r="H249" s="2" t="s">
        <v>58</v>
      </c>
      <c r="I249" s="34">
        <f t="shared" si="193"/>
        <v>273</v>
      </c>
      <c r="J249" s="34">
        <v>115014.0</v>
      </c>
      <c r="K249" s="2" t="s">
        <v>79</v>
      </c>
      <c r="L249" s="34">
        <f t="shared" si="194"/>
        <v>270</v>
      </c>
      <c r="M249" s="2" t="s">
        <v>127</v>
      </c>
      <c r="N249" s="34">
        <v>261.0</v>
      </c>
      <c r="O249" s="34">
        <v>115011.0</v>
      </c>
      <c r="P249" s="34">
        <v>5.0</v>
      </c>
      <c r="Q249" s="2" t="s">
        <v>58</v>
      </c>
      <c r="R249" s="34">
        <f t="shared" si="195"/>
        <v>273</v>
      </c>
      <c r="S249" s="35">
        <v>0.612</v>
      </c>
      <c r="T249" s="34">
        <v>115074.0</v>
      </c>
      <c r="U249" s="34" t="s">
        <v>79</v>
      </c>
      <c r="V249" s="34">
        <f t="shared" si="196"/>
        <v>210</v>
      </c>
      <c r="W249" s="107" t="s">
        <v>1456</v>
      </c>
      <c r="X249" s="108" t="s">
        <v>1457</v>
      </c>
      <c r="Y249" s="34">
        <f t="shared" si="197"/>
        <v>115011</v>
      </c>
      <c r="Z249" s="34">
        <f t="shared" si="198"/>
        <v>115014</v>
      </c>
      <c r="AA249" s="34">
        <f t="shared" si="199"/>
        <v>115011</v>
      </c>
      <c r="AB249" s="2" t="s">
        <v>1458</v>
      </c>
      <c r="AC249" s="34">
        <v>115011.0</v>
      </c>
      <c r="AD249" s="2" t="s">
        <v>63</v>
      </c>
      <c r="AE249" s="2" t="s">
        <v>74</v>
      </c>
      <c r="AF249" s="39" t="s">
        <v>1459</v>
      </c>
      <c r="AG249" s="2"/>
      <c r="AH249" s="36">
        <v>1.0</v>
      </c>
      <c r="AI249" s="34">
        <v>0.0</v>
      </c>
      <c r="AJ249" s="2" t="str">
        <f t="shared" si="200"/>
        <v>[NKF,DNA Master,SEA_ICHABODCRANE_244,,100%,0]</v>
      </c>
      <c r="AK249" s="2" t="s">
        <v>1460</v>
      </c>
      <c r="AL249" s="2" t="s">
        <v>85</v>
      </c>
      <c r="AM249" s="2"/>
      <c r="AN249" s="2" t="s">
        <v>1461</v>
      </c>
      <c r="AO249" s="41">
        <f>48/91</f>
        <v>0.5274725275</v>
      </c>
      <c r="AP249" s="41">
        <v>0.9087</v>
      </c>
      <c r="AQ249" s="2" t="str">
        <f t="shared" si="201"/>
        <v>[CCDC22 protein N-terminal domain,Pfam,,PF21674.1,52.7472527472528%,90.87%]</v>
      </c>
      <c r="AR249" s="2" t="s">
        <v>63</v>
      </c>
      <c r="AS249" s="2" t="s">
        <v>68</v>
      </c>
      <c r="AT249" s="34">
        <v>0.0</v>
      </c>
      <c r="AU249" s="2" t="s">
        <v>63</v>
      </c>
    </row>
    <row r="250">
      <c r="A250" s="55">
        <v>248.0</v>
      </c>
      <c r="B250" s="56" t="s">
        <v>236</v>
      </c>
      <c r="C250" s="34">
        <v>115305.0</v>
      </c>
      <c r="D250" s="34">
        <v>115724.0</v>
      </c>
      <c r="E250" s="2" t="s">
        <v>69</v>
      </c>
      <c r="F250" s="2" t="s">
        <v>1462</v>
      </c>
      <c r="G250" s="34">
        <v>115305.0</v>
      </c>
      <c r="H250" s="2" t="s">
        <v>58</v>
      </c>
      <c r="I250" s="34">
        <f t="shared" si="193"/>
        <v>420</v>
      </c>
      <c r="J250" s="34">
        <v>115305.0</v>
      </c>
      <c r="K250" s="2" t="s">
        <v>58</v>
      </c>
      <c r="L250" s="34">
        <f t="shared" si="194"/>
        <v>420</v>
      </c>
      <c r="M250" s="2" t="s">
        <v>59</v>
      </c>
      <c r="N250" s="34">
        <v>262.0</v>
      </c>
      <c r="O250" s="34">
        <v>115305.0</v>
      </c>
      <c r="P250" s="34">
        <v>3.0</v>
      </c>
      <c r="Q250" s="2" t="s">
        <v>58</v>
      </c>
      <c r="R250" s="34">
        <f t="shared" si="195"/>
        <v>420</v>
      </c>
      <c r="S250" s="35">
        <v>0.441</v>
      </c>
      <c r="T250" s="34">
        <v>115305.0</v>
      </c>
      <c r="U250" s="34" t="s">
        <v>58</v>
      </c>
      <c r="V250" s="34">
        <f t="shared" si="196"/>
        <v>420</v>
      </c>
      <c r="W250" s="34" t="s">
        <v>1463</v>
      </c>
      <c r="X250" s="34" t="s">
        <v>1464</v>
      </c>
      <c r="Y250" s="34">
        <f t="shared" si="197"/>
        <v>115305</v>
      </c>
      <c r="Z250" s="34">
        <f t="shared" si="198"/>
        <v>115305</v>
      </c>
      <c r="AA250" s="34">
        <f t="shared" si="199"/>
        <v>115305</v>
      </c>
      <c r="AB250" s="2" t="s">
        <v>1465</v>
      </c>
      <c r="AC250" s="34">
        <v>115305.0</v>
      </c>
      <c r="AD250" s="2" t="s">
        <v>1466</v>
      </c>
      <c r="AE250" s="2" t="s">
        <v>74</v>
      </c>
      <c r="AF250" s="39" t="s">
        <v>305</v>
      </c>
      <c r="AG250" s="2"/>
      <c r="AH250" s="36">
        <v>1.0</v>
      </c>
      <c r="AI250" s="34">
        <v>0.0</v>
      </c>
      <c r="AJ250" s="2" t="str">
        <f t="shared" si="200"/>
        <v>[KTSC domain-containing protein,DNA Master,Streptomyces phage Karimac,,100%,0]</v>
      </c>
      <c r="AK250" s="2" t="s">
        <v>63</v>
      </c>
      <c r="AL250" s="2" t="s">
        <v>139</v>
      </c>
      <c r="AM250" s="2"/>
      <c r="AN250" s="2" t="s">
        <v>1467</v>
      </c>
      <c r="AO250" s="41">
        <f>70/140</f>
        <v>0.5</v>
      </c>
      <c r="AP250" s="41">
        <v>0.9967</v>
      </c>
      <c r="AQ250" s="2" t="str">
        <f t="shared" si="201"/>
        <v>[NKF,PDB,,4RGI,50%,99.67%]</v>
      </c>
      <c r="AR250" s="2" t="s">
        <v>63</v>
      </c>
      <c r="AS250" s="2" t="s">
        <v>68</v>
      </c>
      <c r="AT250" s="34">
        <v>0.0</v>
      </c>
      <c r="AU250" s="2" t="s">
        <v>63</v>
      </c>
    </row>
    <row r="251">
      <c r="A251" s="55">
        <v>249.0</v>
      </c>
      <c r="B251" s="56" t="s">
        <v>236</v>
      </c>
      <c r="C251" s="34">
        <v>115731.0</v>
      </c>
      <c r="D251" s="34">
        <v>116030.0</v>
      </c>
      <c r="E251" s="2" t="s">
        <v>69</v>
      </c>
      <c r="F251" s="2" t="s">
        <v>1468</v>
      </c>
      <c r="G251" s="34">
        <v>115731.0</v>
      </c>
      <c r="H251" s="2" t="s">
        <v>143</v>
      </c>
      <c r="I251" s="34">
        <f t="shared" si="193"/>
        <v>300</v>
      </c>
      <c r="J251" s="34">
        <v>115731.0</v>
      </c>
      <c r="K251" s="2" t="s">
        <v>143</v>
      </c>
      <c r="L251" s="34">
        <f t="shared" si="194"/>
        <v>300</v>
      </c>
      <c r="M251" s="2" t="s">
        <v>59</v>
      </c>
      <c r="N251" s="34">
        <v>263.0</v>
      </c>
      <c r="O251" s="34">
        <v>115731.0</v>
      </c>
      <c r="P251" s="34">
        <v>25.0</v>
      </c>
      <c r="Q251" s="2" t="s">
        <v>143</v>
      </c>
      <c r="R251" s="34">
        <f t="shared" si="195"/>
        <v>300</v>
      </c>
      <c r="S251" s="35">
        <v>0.114</v>
      </c>
      <c r="T251" s="34">
        <v>115731.0</v>
      </c>
      <c r="U251" s="34" t="s">
        <v>143</v>
      </c>
      <c r="V251" s="34">
        <f t="shared" si="196"/>
        <v>300</v>
      </c>
      <c r="W251" s="34" t="s">
        <v>1469</v>
      </c>
      <c r="X251" s="34" t="s">
        <v>1470</v>
      </c>
      <c r="Y251" s="34">
        <f t="shared" si="197"/>
        <v>115731</v>
      </c>
      <c r="Z251" s="34">
        <f t="shared" si="198"/>
        <v>115731</v>
      </c>
      <c r="AA251" s="34">
        <f t="shared" si="199"/>
        <v>115731</v>
      </c>
      <c r="AB251" s="2" t="s">
        <v>1471</v>
      </c>
      <c r="AC251" s="34">
        <v>115731.0</v>
      </c>
      <c r="AD251" s="2" t="s">
        <v>1472</v>
      </c>
      <c r="AE251" s="2" t="s">
        <v>74</v>
      </c>
      <c r="AF251" s="39" t="s">
        <v>154</v>
      </c>
      <c r="AG251" s="2"/>
      <c r="AH251" s="36">
        <v>1.0</v>
      </c>
      <c r="AI251" s="34">
        <v>0.0</v>
      </c>
      <c r="AJ251" s="2" t="str">
        <f t="shared" si="200"/>
        <v>[thioredoxin,DNA Master,Streptomyces phage Starbow,,100%,0]</v>
      </c>
      <c r="AK251" s="2" t="s">
        <v>63</v>
      </c>
      <c r="AL251" s="2" t="s">
        <v>139</v>
      </c>
      <c r="AM251" s="2" t="s">
        <v>1473</v>
      </c>
      <c r="AN251" s="2" t="s">
        <v>1474</v>
      </c>
      <c r="AO251" s="41">
        <f>97/100</f>
        <v>0.97</v>
      </c>
      <c r="AP251" s="41">
        <v>0.9973</v>
      </c>
      <c r="AQ251" s="2" t="str">
        <f t="shared" si="201"/>
        <v>[NKF,PDB,Escherichia coli K-12,7Q3J,97%,99.73%]</v>
      </c>
      <c r="AR251" s="2" t="s">
        <v>63</v>
      </c>
      <c r="AS251" s="2" t="s">
        <v>68</v>
      </c>
      <c r="AT251" s="34">
        <v>0.0</v>
      </c>
      <c r="AU251" s="2" t="s">
        <v>1472</v>
      </c>
    </row>
    <row r="252">
      <c r="A252" s="55">
        <v>250.0</v>
      </c>
      <c r="B252" s="56" t="s">
        <v>236</v>
      </c>
      <c r="C252" s="34">
        <v>116426.0</v>
      </c>
      <c r="D252" s="34">
        <v>116908.0</v>
      </c>
      <c r="E252" s="2" t="s">
        <v>56</v>
      </c>
      <c r="F252" s="2" t="s">
        <v>1475</v>
      </c>
      <c r="G252" s="34">
        <v>116426.0</v>
      </c>
      <c r="H252" s="2" t="s">
        <v>79</v>
      </c>
      <c r="I252" s="34">
        <f t="shared" si="193"/>
        <v>483</v>
      </c>
      <c r="J252" s="34">
        <v>116420.0</v>
      </c>
      <c r="K252" s="2" t="s">
        <v>79</v>
      </c>
      <c r="L252" s="34">
        <f t="shared" si="194"/>
        <v>489</v>
      </c>
      <c r="M252" s="2" t="s">
        <v>127</v>
      </c>
      <c r="N252" s="34">
        <v>264.0</v>
      </c>
      <c r="O252" s="34">
        <v>116426.0</v>
      </c>
      <c r="P252" s="34">
        <v>21.0</v>
      </c>
      <c r="Q252" s="2" t="s">
        <v>79</v>
      </c>
      <c r="R252" s="34">
        <f t="shared" si="195"/>
        <v>483</v>
      </c>
      <c r="S252" s="35">
        <v>0.617</v>
      </c>
      <c r="T252" s="34">
        <v>116771.0</v>
      </c>
      <c r="U252" s="34" t="s">
        <v>143</v>
      </c>
      <c r="V252" s="34">
        <f t="shared" si="196"/>
        <v>138</v>
      </c>
      <c r="W252" s="34" t="s">
        <v>1476</v>
      </c>
      <c r="X252" s="34" t="s">
        <v>1477</v>
      </c>
      <c r="Y252" s="34">
        <f t="shared" si="197"/>
        <v>116426</v>
      </c>
      <c r="Z252" s="34">
        <f t="shared" si="198"/>
        <v>116420</v>
      </c>
      <c r="AA252" s="34">
        <f t="shared" si="199"/>
        <v>116426</v>
      </c>
      <c r="AB252" s="2" t="s">
        <v>1478</v>
      </c>
      <c r="AC252" s="34">
        <v>116426.0</v>
      </c>
      <c r="AD252" s="2" t="s">
        <v>1479</v>
      </c>
      <c r="AE252" s="2" t="s">
        <v>74</v>
      </c>
      <c r="AF252" s="39" t="s">
        <v>305</v>
      </c>
      <c r="AG252" s="2"/>
      <c r="AH252" s="36">
        <v>1.0</v>
      </c>
      <c r="AI252" s="34">
        <v>0.0</v>
      </c>
      <c r="AJ252" s="2" t="str">
        <f t="shared" si="200"/>
        <v>[NADAR family protein,DNA Master,Streptomyces phage Karimac,,100%,0]</v>
      </c>
      <c r="AK252" s="2" t="s">
        <v>1480</v>
      </c>
      <c r="AL252" s="2" t="s">
        <v>408</v>
      </c>
      <c r="AM252" s="2" t="s">
        <v>86</v>
      </c>
      <c r="AN252" s="2" t="s">
        <v>1481</v>
      </c>
      <c r="AO252" s="41">
        <f>143/161</f>
        <v>0.8881987578</v>
      </c>
      <c r="AP252" s="41">
        <v>0.9996</v>
      </c>
      <c r="AQ252" s="2" t="str">
        <f t="shared" si="201"/>
        <v>[N-glycosidase R617,UniProt,N/A,Q5UR67,88.8198757763975%,99.96%]</v>
      </c>
      <c r="AR252" s="2" t="s">
        <v>63</v>
      </c>
      <c r="AS252" s="2" t="s">
        <v>68</v>
      </c>
      <c r="AT252" s="34">
        <v>0.0</v>
      </c>
      <c r="AU252" s="2" t="s">
        <v>63</v>
      </c>
    </row>
    <row r="253">
      <c r="A253" s="55">
        <v>251.0</v>
      </c>
      <c r="B253" s="56" t="s">
        <v>236</v>
      </c>
      <c r="C253" s="34">
        <v>116918.0</v>
      </c>
      <c r="D253" s="34">
        <v>117409.0</v>
      </c>
      <c r="E253" s="2" t="s">
        <v>56</v>
      </c>
      <c r="F253" s="2" t="s">
        <v>1482</v>
      </c>
      <c r="G253" s="34">
        <v>116918.0</v>
      </c>
      <c r="H253" s="2" t="s">
        <v>58</v>
      </c>
      <c r="I253" s="34">
        <f t="shared" si="193"/>
        <v>492</v>
      </c>
      <c r="J253" s="34">
        <v>116918.0</v>
      </c>
      <c r="K253" s="2" t="s">
        <v>58</v>
      </c>
      <c r="L253" s="34">
        <f t="shared" si="194"/>
        <v>492</v>
      </c>
      <c r="M253" s="2" t="s">
        <v>59</v>
      </c>
      <c r="N253" s="34">
        <v>265.0</v>
      </c>
      <c r="O253" s="34">
        <v>116918.0</v>
      </c>
      <c r="P253" s="34">
        <v>6.0</v>
      </c>
      <c r="Q253" s="2" t="s">
        <v>58</v>
      </c>
      <c r="R253" s="34">
        <f t="shared" si="195"/>
        <v>492</v>
      </c>
      <c r="S253" s="35">
        <v>0.37</v>
      </c>
      <c r="T253" s="34">
        <v>116918.0</v>
      </c>
      <c r="U253" s="34" t="s">
        <v>58</v>
      </c>
      <c r="V253" s="34">
        <f t="shared" si="196"/>
        <v>492</v>
      </c>
      <c r="W253" s="2" t="s">
        <v>1483</v>
      </c>
      <c r="X253" s="34" t="s">
        <v>1484</v>
      </c>
      <c r="Y253" s="34">
        <f t="shared" si="197"/>
        <v>116918</v>
      </c>
      <c r="Z253" s="34">
        <f t="shared" si="198"/>
        <v>116918</v>
      </c>
      <c r="AA253" s="34">
        <f t="shared" si="199"/>
        <v>116918</v>
      </c>
      <c r="AB253" s="2" t="s">
        <v>1485</v>
      </c>
      <c r="AC253" s="34">
        <v>116918.0</v>
      </c>
      <c r="AD253" s="2" t="s">
        <v>63</v>
      </c>
      <c r="AE253" s="2" t="s">
        <v>74</v>
      </c>
      <c r="AF253" s="39" t="s">
        <v>1486</v>
      </c>
      <c r="AG253" s="2"/>
      <c r="AH253" s="36">
        <v>1.0</v>
      </c>
      <c r="AI253" s="34">
        <v>0.0</v>
      </c>
      <c r="AJ253" s="2" t="str">
        <f t="shared" si="200"/>
        <v>[NKF,DNA Master,SEA_STARBOW_251,,100%,0]</v>
      </c>
      <c r="AK253" s="2" t="s">
        <v>63</v>
      </c>
      <c r="AL253" s="2" t="s">
        <v>85</v>
      </c>
      <c r="AM253" s="2" t="s">
        <v>86</v>
      </c>
      <c r="AN253" s="2" t="s">
        <v>1487</v>
      </c>
      <c r="AO253" s="41">
        <f>107/164</f>
        <v>0.6524390244</v>
      </c>
      <c r="AP253" s="41">
        <v>0.9977</v>
      </c>
      <c r="AQ253" s="2" t="str">
        <f t="shared" si="201"/>
        <v>[NKF,Pfam,N/A,PF19698.3,65.2439024390244%,99.77%]</v>
      </c>
      <c r="AR253" s="2" t="s">
        <v>63</v>
      </c>
      <c r="AS253" s="2" t="s">
        <v>68</v>
      </c>
      <c r="AT253" s="34">
        <v>0.0</v>
      </c>
      <c r="AU253" s="2" t="s">
        <v>63</v>
      </c>
    </row>
    <row r="254">
      <c r="A254" s="55">
        <v>252.0</v>
      </c>
      <c r="B254" s="56" t="s">
        <v>236</v>
      </c>
      <c r="C254" s="34">
        <v>117387.0</v>
      </c>
      <c r="D254" s="34">
        <v>117809.0</v>
      </c>
      <c r="E254" s="2" t="s">
        <v>56</v>
      </c>
      <c r="F254" s="2" t="s">
        <v>1488</v>
      </c>
      <c r="G254" s="34">
        <v>117387.0</v>
      </c>
      <c r="H254" s="2" t="s">
        <v>79</v>
      </c>
      <c r="I254" s="34">
        <f t="shared" si="193"/>
        <v>423</v>
      </c>
      <c r="J254" s="34">
        <v>117387.0</v>
      </c>
      <c r="K254" s="2" t="s">
        <v>79</v>
      </c>
      <c r="L254" s="34">
        <f t="shared" si="194"/>
        <v>423</v>
      </c>
      <c r="M254" s="2" t="s">
        <v>59</v>
      </c>
      <c r="N254" s="34">
        <v>266.0</v>
      </c>
      <c r="O254" s="34">
        <v>117387.0</v>
      </c>
      <c r="P254" s="34">
        <v>14.0</v>
      </c>
      <c r="Q254" s="2" t="s">
        <v>79</v>
      </c>
      <c r="R254" s="34">
        <f t="shared" si="195"/>
        <v>423</v>
      </c>
      <c r="S254" s="35">
        <v>0.983</v>
      </c>
      <c r="T254" s="34">
        <v>117525.0</v>
      </c>
      <c r="U254" s="34" t="s">
        <v>79</v>
      </c>
      <c r="V254" s="34">
        <f t="shared" si="196"/>
        <v>285</v>
      </c>
      <c r="W254" s="34" t="s">
        <v>1489</v>
      </c>
      <c r="X254" s="34" t="s">
        <v>1490</v>
      </c>
      <c r="Y254" s="34">
        <f t="shared" si="197"/>
        <v>117387</v>
      </c>
      <c r="Z254" s="34">
        <f t="shared" si="198"/>
        <v>117387</v>
      </c>
      <c r="AA254" s="34">
        <f t="shared" si="199"/>
        <v>117387</v>
      </c>
      <c r="AB254" s="2" t="s">
        <v>1491</v>
      </c>
      <c r="AC254" s="34">
        <v>117387.0</v>
      </c>
      <c r="AD254" s="2" t="s">
        <v>63</v>
      </c>
      <c r="AE254" s="2" t="s">
        <v>74</v>
      </c>
      <c r="AF254" s="2" t="s">
        <v>1492</v>
      </c>
      <c r="AG254" s="2"/>
      <c r="AH254" s="36">
        <v>1.0</v>
      </c>
      <c r="AI254" s="34">
        <v>0.0</v>
      </c>
      <c r="AJ254" s="2" t="str">
        <f t="shared" si="200"/>
        <v>[NKF,DNA Master,Karimac_67,,100%,0]</v>
      </c>
      <c r="AK254" s="2" t="s">
        <v>67</v>
      </c>
      <c r="AL254" s="2"/>
      <c r="AM254" s="2"/>
      <c r="AN254" s="2"/>
      <c r="AO254" s="38"/>
      <c r="AP254" s="38"/>
      <c r="AQ254" s="2" t="str">
        <f t="shared" si="201"/>
        <v>[NKF, no hits above 90%,,,,0%,0%]</v>
      </c>
      <c r="AR254" s="2" t="s">
        <v>63</v>
      </c>
      <c r="AS254" s="2" t="s">
        <v>68</v>
      </c>
      <c r="AT254" s="34">
        <v>0.0</v>
      </c>
      <c r="AU254" s="2" t="s">
        <v>63</v>
      </c>
    </row>
    <row r="255">
      <c r="A255" s="55">
        <v>253.0</v>
      </c>
      <c r="B255" s="56" t="s">
        <v>236</v>
      </c>
      <c r="C255" s="34">
        <v>117890.0</v>
      </c>
      <c r="D255" s="34">
        <v>118081.0</v>
      </c>
      <c r="E255" s="2" t="s">
        <v>56</v>
      </c>
      <c r="F255" s="2" t="s">
        <v>1493</v>
      </c>
      <c r="G255" s="34">
        <v>117890.0</v>
      </c>
      <c r="H255" s="2" t="s">
        <v>79</v>
      </c>
      <c r="I255" s="34">
        <f t="shared" si="193"/>
        <v>192</v>
      </c>
      <c r="J255" s="34">
        <v>117887.0</v>
      </c>
      <c r="K255" s="2" t="s">
        <v>79</v>
      </c>
      <c r="L255" s="34">
        <f t="shared" si="194"/>
        <v>195</v>
      </c>
      <c r="M255" s="2" t="s">
        <v>127</v>
      </c>
      <c r="N255" s="34">
        <v>267.0</v>
      </c>
      <c r="O255" s="34">
        <v>117890.0</v>
      </c>
      <c r="P255" s="34">
        <v>4.0</v>
      </c>
      <c r="Q255" s="2" t="s">
        <v>79</v>
      </c>
      <c r="R255" s="34">
        <f t="shared" si="195"/>
        <v>192</v>
      </c>
      <c r="S255" s="35">
        <v>0.966</v>
      </c>
      <c r="T255" s="34">
        <v>117887.0</v>
      </c>
      <c r="U255" s="34" t="s">
        <v>79</v>
      </c>
      <c r="V255" s="34">
        <f t="shared" si="196"/>
        <v>195</v>
      </c>
      <c r="W255" s="34" t="s">
        <v>1494</v>
      </c>
      <c r="X255" s="34" t="s">
        <v>1495</v>
      </c>
      <c r="Y255" s="34">
        <f t="shared" si="197"/>
        <v>117890</v>
      </c>
      <c r="Z255" s="34">
        <f t="shared" si="198"/>
        <v>117887</v>
      </c>
      <c r="AA255" s="34">
        <f t="shared" si="199"/>
        <v>117890</v>
      </c>
      <c r="AB255" s="2" t="s">
        <v>1496</v>
      </c>
      <c r="AC255" s="34">
        <v>117890.0</v>
      </c>
      <c r="AD255" s="2" t="s">
        <v>63</v>
      </c>
      <c r="AE255" s="2" t="s">
        <v>64</v>
      </c>
      <c r="AF255" s="2" t="s">
        <v>1492</v>
      </c>
      <c r="AG255" s="2" t="s">
        <v>1497</v>
      </c>
      <c r="AH255" s="36">
        <v>1.0</v>
      </c>
      <c r="AI255" s="37">
        <v>7.6E-37</v>
      </c>
      <c r="AJ255" s="2" t="str">
        <f t="shared" si="200"/>
        <v>[NKF,NCBI,Karimac_67,YP_009840386.1,100%,7.6E-37]</v>
      </c>
      <c r="AK255" s="2" t="s">
        <v>67</v>
      </c>
      <c r="AL255" s="2"/>
      <c r="AM255" s="2"/>
      <c r="AN255" s="2"/>
      <c r="AO255" s="38"/>
      <c r="AP255" s="38"/>
      <c r="AQ255" s="2" t="str">
        <f t="shared" si="201"/>
        <v>[NKF, no hits above 90%,,,,0%,0%]</v>
      </c>
      <c r="AR255" s="2" t="s">
        <v>63</v>
      </c>
      <c r="AS255" s="2" t="s">
        <v>68</v>
      </c>
      <c r="AT255" s="34">
        <v>0.0</v>
      </c>
      <c r="AU255" s="2" t="s">
        <v>63</v>
      </c>
    </row>
    <row r="256">
      <c r="A256" s="55">
        <v>254.0</v>
      </c>
      <c r="B256" s="56" t="s">
        <v>236</v>
      </c>
      <c r="C256" s="34">
        <v>118220.0</v>
      </c>
      <c r="D256" s="34">
        <v>118360.0</v>
      </c>
      <c r="E256" s="2" t="s">
        <v>56</v>
      </c>
      <c r="F256" s="2" t="s">
        <v>1498</v>
      </c>
      <c r="G256" s="34">
        <v>118220.0</v>
      </c>
      <c r="H256" s="2" t="s">
        <v>143</v>
      </c>
      <c r="I256" s="34">
        <f t="shared" si="193"/>
        <v>141</v>
      </c>
      <c r="J256" s="2"/>
      <c r="K256" s="2"/>
      <c r="L256" s="2" t="str">
        <f t="shared" si="194"/>
        <v>N/A</v>
      </c>
      <c r="M256" s="2" t="s">
        <v>167</v>
      </c>
      <c r="N256" s="34">
        <v>268.0</v>
      </c>
      <c r="O256" s="34">
        <v>118220.0</v>
      </c>
      <c r="P256" s="34">
        <v>5.0</v>
      </c>
      <c r="Q256" s="2" t="s">
        <v>143</v>
      </c>
      <c r="R256" s="34">
        <f t="shared" si="195"/>
        <v>141</v>
      </c>
      <c r="S256" s="35">
        <v>1.0</v>
      </c>
      <c r="T256" s="34">
        <v>118082.0</v>
      </c>
      <c r="U256" s="34" t="s">
        <v>58</v>
      </c>
      <c r="V256" s="34">
        <f t="shared" si="196"/>
        <v>279</v>
      </c>
      <c r="W256" s="34" t="s">
        <v>1499</v>
      </c>
      <c r="X256" s="34" t="s">
        <v>1500</v>
      </c>
      <c r="Y256" s="34">
        <f t="shared" si="197"/>
        <v>118220</v>
      </c>
      <c r="Z256" s="2" t="str">
        <f t="shared" si="198"/>
        <v/>
      </c>
      <c r="AA256" s="34">
        <f t="shared" si="199"/>
        <v>118220</v>
      </c>
      <c r="AB256" s="2" t="s">
        <v>1501</v>
      </c>
      <c r="AC256" s="34">
        <v>118220.0</v>
      </c>
      <c r="AD256" s="2" t="s">
        <v>63</v>
      </c>
      <c r="AE256" s="2" t="s">
        <v>74</v>
      </c>
      <c r="AF256" s="39" t="s">
        <v>1502</v>
      </c>
      <c r="AG256" s="2"/>
      <c r="AH256" s="36">
        <v>1.0</v>
      </c>
      <c r="AI256" s="37">
        <v>5.4E-24</v>
      </c>
      <c r="AJ256" s="2" t="str">
        <f t="shared" si="200"/>
        <v>[NKF,DNA Master,SEA_STARBOW_255,,100%,5.4E-24]</v>
      </c>
      <c r="AK256" s="2" t="s">
        <v>67</v>
      </c>
      <c r="AL256" s="2"/>
      <c r="AM256" s="2"/>
      <c r="AN256" s="2"/>
      <c r="AO256" s="38"/>
      <c r="AP256" s="38"/>
      <c r="AQ256" s="2" t="str">
        <f t="shared" si="201"/>
        <v>[NKF, no hits above 90%,,,,0%,0%]</v>
      </c>
      <c r="AR256" s="2" t="s">
        <v>63</v>
      </c>
      <c r="AS256" s="2" t="s">
        <v>68</v>
      </c>
      <c r="AT256" s="34">
        <v>0.0</v>
      </c>
      <c r="AU256" s="2" t="s">
        <v>63</v>
      </c>
    </row>
    <row r="257">
      <c r="A257" s="55">
        <v>255.0</v>
      </c>
      <c r="B257" s="56" t="s">
        <v>236</v>
      </c>
      <c r="C257" s="34">
        <v>118326.0</v>
      </c>
      <c r="D257" s="34">
        <v>118445.0</v>
      </c>
      <c r="E257" s="2" t="s">
        <v>113</v>
      </c>
      <c r="F257" s="2" t="s">
        <v>1503</v>
      </c>
      <c r="G257" s="34">
        <v>118326.0</v>
      </c>
      <c r="H257" s="2" t="s">
        <v>143</v>
      </c>
      <c r="I257" s="34">
        <f t="shared" si="193"/>
        <v>120</v>
      </c>
      <c r="J257" s="2"/>
      <c r="K257" s="2"/>
      <c r="L257" s="2" t="str">
        <f t="shared" si="194"/>
        <v>N/A</v>
      </c>
      <c r="M257" s="2" t="s">
        <v>167</v>
      </c>
      <c r="N257" s="34">
        <v>269.0</v>
      </c>
      <c r="O257" s="34">
        <v>118326.0</v>
      </c>
      <c r="P257" s="34">
        <v>12.0</v>
      </c>
      <c r="Q257" s="2" t="s">
        <v>143</v>
      </c>
      <c r="R257" s="34">
        <f t="shared" si="195"/>
        <v>120</v>
      </c>
      <c r="S257" s="35">
        <v>0.906</v>
      </c>
      <c r="T257" s="34">
        <v>118296.0</v>
      </c>
      <c r="U257" s="34" t="s">
        <v>58</v>
      </c>
      <c r="V257" s="34">
        <f t="shared" si="196"/>
        <v>150</v>
      </c>
      <c r="W257" s="34" t="s">
        <v>1504</v>
      </c>
      <c r="X257" s="34" t="s">
        <v>1505</v>
      </c>
      <c r="Y257" s="34">
        <f t="shared" si="197"/>
        <v>118326</v>
      </c>
      <c r="Z257" s="2" t="str">
        <f t="shared" si="198"/>
        <v/>
      </c>
      <c r="AA257" s="34">
        <f t="shared" si="199"/>
        <v>118326</v>
      </c>
      <c r="AB257" s="2" t="s">
        <v>1506</v>
      </c>
      <c r="AC257" s="34">
        <v>118326.0</v>
      </c>
      <c r="AD257" s="2" t="s">
        <v>63</v>
      </c>
      <c r="AE257" s="2" t="s">
        <v>1507</v>
      </c>
      <c r="AF257" s="39" t="s">
        <v>1508</v>
      </c>
      <c r="AG257" s="2"/>
      <c r="AH257" s="36">
        <v>1.0</v>
      </c>
      <c r="AI257" s="37">
        <v>4.0E-19</v>
      </c>
      <c r="AJ257" s="2" t="str">
        <f t="shared" si="200"/>
        <v>[NKF,Phagesdb,SEA_JIMJAM_267,,100%,4E-19]</v>
      </c>
      <c r="AK257" s="2" t="s">
        <v>67</v>
      </c>
      <c r="AL257" s="2"/>
      <c r="AM257" s="2"/>
      <c r="AN257" s="2"/>
      <c r="AO257" s="38"/>
      <c r="AP257" s="38"/>
      <c r="AQ257" s="2" t="str">
        <f t="shared" si="201"/>
        <v>[NKF, no hits above 90%,,,,0%,0%]</v>
      </c>
      <c r="AR257" s="2" t="s">
        <v>63</v>
      </c>
      <c r="AS257" s="2" t="s">
        <v>68</v>
      </c>
      <c r="AT257" s="34">
        <v>0.0</v>
      </c>
      <c r="AU257" s="2" t="s">
        <v>63</v>
      </c>
    </row>
    <row r="258">
      <c r="A258" s="32">
        <v>256.0</v>
      </c>
      <c r="B258" s="33" t="s">
        <v>55</v>
      </c>
      <c r="C258" s="34">
        <v>119936.0</v>
      </c>
      <c r="D258" s="34">
        <v>119733.0</v>
      </c>
      <c r="E258" s="2" t="s">
        <v>56</v>
      </c>
      <c r="F258" s="2" t="s">
        <v>1509</v>
      </c>
      <c r="G258" s="34">
        <v>119936.0</v>
      </c>
      <c r="H258" s="2" t="s">
        <v>58</v>
      </c>
      <c r="I258" s="34">
        <f t="shared" si="193"/>
        <v>204</v>
      </c>
      <c r="J258" s="34">
        <v>119936.0</v>
      </c>
      <c r="K258" s="2" t="s">
        <v>58</v>
      </c>
      <c r="L258" s="34">
        <f t="shared" si="194"/>
        <v>204</v>
      </c>
      <c r="M258" s="2" t="s">
        <v>59</v>
      </c>
      <c r="N258" s="34">
        <v>270.0</v>
      </c>
      <c r="O258" s="34">
        <v>119936.0</v>
      </c>
      <c r="P258" s="34">
        <v>2.0</v>
      </c>
      <c r="Q258" s="2" t="s">
        <v>58</v>
      </c>
      <c r="R258" s="34">
        <f t="shared" si="195"/>
        <v>204</v>
      </c>
      <c r="S258" s="35">
        <v>1.0</v>
      </c>
      <c r="T258" s="34">
        <v>119936.0</v>
      </c>
      <c r="U258" s="34" t="s">
        <v>58</v>
      </c>
      <c r="V258" s="34">
        <f t="shared" si="196"/>
        <v>204</v>
      </c>
      <c r="W258" s="34" t="s">
        <v>197</v>
      </c>
      <c r="X258" s="34" t="s">
        <v>1510</v>
      </c>
      <c r="Y258" s="34">
        <f t="shared" si="197"/>
        <v>119936</v>
      </c>
      <c r="Z258" s="34">
        <f t="shared" si="198"/>
        <v>119936</v>
      </c>
      <c r="AA258" s="34">
        <f t="shared" si="199"/>
        <v>119936</v>
      </c>
      <c r="AB258" s="2" t="s">
        <v>1511</v>
      </c>
      <c r="AC258" s="34">
        <v>119936.0</v>
      </c>
      <c r="AD258" s="2" t="s">
        <v>63</v>
      </c>
      <c r="AE258" s="2" t="s">
        <v>74</v>
      </c>
      <c r="AF258" s="39" t="s">
        <v>65</v>
      </c>
      <c r="AG258" s="2"/>
      <c r="AH258" s="36">
        <v>1.0</v>
      </c>
      <c r="AI258" s="37">
        <v>8.3E-40</v>
      </c>
      <c r="AJ258" s="2" t="str">
        <f t="shared" si="200"/>
        <v>[NKF,DNA Master,SEA_BIRCHLYN_1,,100%,8.3E-40]</v>
      </c>
      <c r="AK258" s="2" t="s">
        <v>67</v>
      </c>
      <c r="AL258" s="2"/>
      <c r="AM258" s="2"/>
      <c r="AN258" s="2"/>
      <c r="AO258" s="38"/>
      <c r="AP258" s="38"/>
      <c r="AQ258" s="2" t="str">
        <f t="shared" si="201"/>
        <v>[NKF, no hits above 90%,,,,0%,0%]</v>
      </c>
      <c r="AR258" s="2" t="s">
        <v>63</v>
      </c>
      <c r="AS258" s="2" t="s">
        <v>68</v>
      </c>
      <c r="AT258" s="34">
        <v>0.0</v>
      </c>
      <c r="AU258" s="2" t="s">
        <v>63</v>
      </c>
    </row>
    <row r="259">
      <c r="A259" s="32">
        <v>257.0</v>
      </c>
      <c r="B259" s="33" t="s">
        <v>55</v>
      </c>
      <c r="C259" s="34">
        <v>120339.0</v>
      </c>
      <c r="D259" s="34">
        <v>120037.0</v>
      </c>
      <c r="E259" s="2" t="s">
        <v>69</v>
      </c>
      <c r="F259" s="2" t="s">
        <v>1512</v>
      </c>
      <c r="G259" s="34">
        <v>120339.0</v>
      </c>
      <c r="H259" s="2" t="s">
        <v>58</v>
      </c>
      <c r="I259" s="34">
        <f t="shared" si="193"/>
        <v>303</v>
      </c>
      <c r="J259" s="34">
        <v>120339.0</v>
      </c>
      <c r="K259" s="2" t="s">
        <v>58</v>
      </c>
      <c r="L259" s="34">
        <v>303.0</v>
      </c>
      <c r="M259" s="2" t="s">
        <v>59</v>
      </c>
      <c r="N259" s="34">
        <v>271.0</v>
      </c>
      <c r="O259" s="34">
        <v>120339.0</v>
      </c>
      <c r="P259" s="34">
        <v>4.0</v>
      </c>
      <c r="Q259" s="2" t="s">
        <v>58</v>
      </c>
      <c r="R259" s="34">
        <f t="shared" si="195"/>
        <v>303</v>
      </c>
      <c r="S259" s="35">
        <v>0.81</v>
      </c>
      <c r="T259" s="34">
        <v>120282.0</v>
      </c>
      <c r="U259" s="34" t="s">
        <v>58</v>
      </c>
      <c r="V259" s="34">
        <f t="shared" si="196"/>
        <v>246</v>
      </c>
      <c r="W259" s="34" t="s">
        <v>71</v>
      </c>
      <c r="X259" s="34" t="s">
        <v>1513</v>
      </c>
      <c r="Y259" s="34">
        <v>120339.0</v>
      </c>
      <c r="Z259" s="34">
        <v>120339.0</v>
      </c>
      <c r="AA259" s="34">
        <v>120339.0</v>
      </c>
      <c r="AB259" s="2" t="s">
        <v>1514</v>
      </c>
      <c r="AC259" s="34">
        <v>120339.0</v>
      </c>
      <c r="AD259" s="2" t="s">
        <v>1515</v>
      </c>
      <c r="AE259" s="2" t="s">
        <v>131</v>
      </c>
      <c r="AF259" s="39" t="s">
        <v>75</v>
      </c>
      <c r="AG259" s="2"/>
      <c r="AH259" s="36">
        <v>1.0</v>
      </c>
      <c r="AI259" s="37">
        <v>0.0</v>
      </c>
      <c r="AJ259" s="2" t="str">
        <f t="shared" si="200"/>
        <v>[NFK,DNAMaster,SEA_STARBOW_2,,100%,0]</v>
      </c>
      <c r="AK259" s="72" t="s">
        <v>67</v>
      </c>
      <c r="AL259" s="2"/>
      <c r="AM259" s="2"/>
      <c r="AN259" s="2"/>
      <c r="AO259" s="38"/>
      <c r="AP259" s="38"/>
      <c r="AQ259" s="2" t="str">
        <f t="shared" si="201"/>
        <v>[NKF, no hits above 90%,,,,0%,0%]</v>
      </c>
      <c r="AR259" s="2" t="s">
        <v>63</v>
      </c>
      <c r="AS259" s="2" t="s">
        <v>68</v>
      </c>
      <c r="AT259" s="34">
        <v>0.0</v>
      </c>
      <c r="AU259" s="2" t="s">
        <v>63</v>
      </c>
    </row>
    <row r="260">
      <c r="A260" s="32">
        <v>258.0</v>
      </c>
      <c r="B260" s="33" t="s">
        <v>55</v>
      </c>
      <c r="C260" s="34">
        <v>121477.0</v>
      </c>
      <c r="D260" s="34">
        <v>120437.0</v>
      </c>
      <c r="E260" s="2" t="s">
        <v>56</v>
      </c>
      <c r="F260" s="2" t="s">
        <v>1516</v>
      </c>
      <c r="G260" s="34">
        <v>121477.0</v>
      </c>
      <c r="H260" s="2" t="s">
        <v>79</v>
      </c>
      <c r="I260" s="34">
        <f t="shared" si="193"/>
        <v>1041</v>
      </c>
      <c r="J260" s="34">
        <v>121477.0</v>
      </c>
      <c r="K260" s="2" t="s">
        <v>79</v>
      </c>
      <c r="L260" s="34">
        <v>1041.0</v>
      </c>
      <c r="M260" s="2" t="s">
        <v>59</v>
      </c>
      <c r="N260" s="34">
        <v>272.0</v>
      </c>
      <c r="O260" s="34">
        <v>121477.0</v>
      </c>
      <c r="P260" s="34">
        <v>71.0</v>
      </c>
      <c r="Q260" s="2" t="s">
        <v>79</v>
      </c>
      <c r="R260" s="34">
        <f t="shared" si="195"/>
        <v>1041</v>
      </c>
      <c r="S260" s="35">
        <v>0.169</v>
      </c>
      <c r="T260" s="34">
        <v>121234.0</v>
      </c>
      <c r="U260" s="34" t="s">
        <v>79</v>
      </c>
      <c r="V260" s="34">
        <f t="shared" si="196"/>
        <v>798</v>
      </c>
      <c r="W260" s="2" t="s">
        <v>80</v>
      </c>
      <c r="X260" s="34" t="s">
        <v>1517</v>
      </c>
      <c r="Y260" s="34">
        <v>121477.0</v>
      </c>
      <c r="Z260" s="34">
        <v>121477.0</v>
      </c>
      <c r="AA260" s="34">
        <v>121477.0</v>
      </c>
      <c r="AB260" s="2" t="s">
        <v>1518</v>
      </c>
      <c r="AC260" s="34">
        <v>121477.0</v>
      </c>
      <c r="AD260" s="2" t="s">
        <v>1515</v>
      </c>
      <c r="AE260" s="2" t="s">
        <v>64</v>
      </c>
      <c r="AF260" s="2" t="s">
        <v>83</v>
      </c>
      <c r="AG260" s="2" t="s">
        <v>84</v>
      </c>
      <c r="AH260" s="36">
        <v>1.0</v>
      </c>
      <c r="AI260" s="34">
        <v>0.0</v>
      </c>
      <c r="AJ260" s="2" t="str">
        <f t="shared" si="200"/>
        <v>[NFK,NCBI,SEA_BORDEAUX_3,QGH79776.1,100%,0]</v>
      </c>
      <c r="AK260" s="2" t="s">
        <v>63</v>
      </c>
      <c r="AL260" s="2" t="s">
        <v>85</v>
      </c>
      <c r="AM260" s="2" t="s">
        <v>1519</v>
      </c>
      <c r="AN260" s="95" t="s">
        <v>87</v>
      </c>
      <c r="AO260" s="41">
        <v>0.943</v>
      </c>
      <c r="AP260" s="41">
        <v>0.9994</v>
      </c>
      <c r="AQ260" s="2" t="str">
        <f t="shared" si="201"/>
        <v>[NKF,Pfam,DUF932,PF06067.15,94.3%,99.94%]</v>
      </c>
      <c r="AR260" s="2" t="s">
        <v>63</v>
      </c>
      <c r="AS260" s="2" t="s">
        <v>68</v>
      </c>
      <c r="AT260" s="34">
        <v>0.0</v>
      </c>
      <c r="AU260" s="2" t="s">
        <v>63</v>
      </c>
    </row>
    <row r="261">
      <c r="A261" s="32">
        <v>259.0</v>
      </c>
      <c r="B261" s="33" t="s">
        <v>55</v>
      </c>
      <c r="C261" s="34">
        <v>122065.0</v>
      </c>
      <c r="D261" s="34">
        <v>121673.0</v>
      </c>
      <c r="E261" s="2" t="s">
        <v>69</v>
      </c>
      <c r="F261" s="2" t="s">
        <v>1520</v>
      </c>
      <c r="G261" s="34">
        <v>122065.0</v>
      </c>
      <c r="H261" s="2" t="s">
        <v>79</v>
      </c>
      <c r="I261" s="34">
        <f t="shared" si="193"/>
        <v>393</v>
      </c>
      <c r="J261" s="34">
        <v>122065.0</v>
      </c>
      <c r="K261" s="2" t="s">
        <v>79</v>
      </c>
      <c r="L261" s="34">
        <v>393.0</v>
      </c>
      <c r="M261" s="2" t="s">
        <v>59</v>
      </c>
      <c r="N261" s="34">
        <v>273.0</v>
      </c>
      <c r="O261" s="34">
        <v>122065.0</v>
      </c>
      <c r="P261" s="34">
        <v>23.0</v>
      </c>
      <c r="Q261" s="2" t="s">
        <v>79</v>
      </c>
      <c r="R261" s="34">
        <f t="shared" si="195"/>
        <v>393</v>
      </c>
      <c r="S261" s="35">
        <v>0.464</v>
      </c>
      <c r="T261" s="34">
        <v>122065.0</v>
      </c>
      <c r="U261" s="34" t="s">
        <v>79</v>
      </c>
      <c r="V261" s="34">
        <f t="shared" si="196"/>
        <v>393</v>
      </c>
      <c r="W261" s="34" t="s">
        <v>1521</v>
      </c>
      <c r="X261" s="34" t="s">
        <v>1522</v>
      </c>
      <c r="Y261" s="34">
        <v>122065.0</v>
      </c>
      <c r="Z261" s="34">
        <v>122065.0</v>
      </c>
      <c r="AA261" s="34">
        <v>122065.0</v>
      </c>
      <c r="AB261" s="2" t="s">
        <v>1523</v>
      </c>
      <c r="AC261" s="34">
        <v>122065.0</v>
      </c>
      <c r="AD261" s="2" t="s">
        <v>1515</v>
      </c>
      <c r="AE261" s="2" t="s">
        <v>131</v>
      </c>
      <c r="AF261" s="39" t="s">
        <v>92</v>
      </c>
      <c r="AG261" s="2"/>
      <c r="AH261" s="36">
        <v>1.0</v>
      </c>
      <c r="AI261" s="37">
        <v>0.0</v>
      </c>
      <c r="AJ261" s="2" t="str">
        <f t="shared" si="200"/>
        <v>[NFK,DNAMaster,SEA_STARBOW_4,,100%,0]</v>
      </c>
      <c r="AK261" s="2" t="s">
        <v>63</v>
      </c>
      <c r="AL261" s="2" t="s">
        <v>316</v>
      </c>
      <c r="AM261" s="2" t="s">
        <v>1524</v>
      </c>
      <c r="AN261" s="94" t="s">
        <v>1525</v>
      </c>
      <c r="AO261" s="41">
        <v>0.7349</v>
      </c>
      <c r="AP261" s="41">
        <v>0.9998</v>
      </c>
      <c r="AQ261" s="2" t="str">
        <f t="shared" si="201"/>
        <v>[NKF,uniprot,Y00F_BPT4,P39416,73.49%,99.98%]</v>
      </c>
      <c r="AR261" s="2" t="s">
        <v>63</v>
      </c>
      <c r="AS261" s="2" t="s">
        <v>1066</v>
      </c>
      <c r="AT261" s="34">
        <v>0.0</v>
      </c>
      <c r="AU261" s="2" t="s">
        <v>63</v>
      </c>
    </row>
    <row r="262">
      <c r="A262" s="32">
        <v>260.0</v>
      </c>
      <c r="B262" s="33" t="s">
        <v>55</v>
      </c>
      <c r="C262" s="34">
        <v>122524.0</v>
      </c>
      <c r="D262" s="34">
        <v>122177.0</v>
      </c>
      <c r="E262" s="2" t="s">
        <v>56</v>
      </c>
      <c r="F262" s="2" t="s">
        <v>1526</v>
      </c>
      <c r="G262" s="34">
        <v>122524.0</v>
      </c>
      <c r="H262" s="2" t="s">
        <v>58</v>
      </c>
      <c r="I262" s="34">
        <f t="shared" si="193"/>
        <v>348</v>
      </c>
      <c r="J262" s="34">
        <v>122524.0</v>
      </c>
      <c r="K262" s="2" t="s">
        <v>58</v>
      </c>
      <c r="L262" s="34">
        <v>348.0</v>
      </c>
      <c r="M262" s="2" t="s">
        <v>59</v>
      </c>
      <c r="N262" s="34">
        <v>274.0</v>
      </c>
      <c r="O262" s="34">
        <v>122524.0</v>
      </c>
      <c r="P262" s="34">
        <v>16.0</v>
      </c>
      <c r="Q262" s="2" t="s">
        <v>58</v>
      </c>
      <c r="R262" s="34">
        <f t="shared" si="195"/>
        <v>348</v>
      </c>
      <c r="S262" s="35">
        <v>0.456</v>
      </c>
      <c r="T262" s="34">
        <v>122524.0</v>
      </c>
      <c r="U262" s="34" t="s">
        <v>58</v>
      </c>
      <c r="V262" s="34">
        <v>348.0</v>
      </c>
      <c r="W262" s="34" t="s">
        <v>1527</v>
      </c>
      <c r="X262" s="34" t="s">
        <v>1528</v>
      </c>
      <c r="Y262" s="34">
        <v>122524.0</v>
      </c>
      <c r="Z262" s="34">
        <v>122524.0</v>
      </c>
      <c r="AA262" s="34">
        <v>122524.0</v>
      </c>
      <c r="AB262" s="2" t="s">
        <v>1529</v>
      </c>
      <c r="AC262" s="34">
        <v>122524.0</v>
      </c>
      <c r="AD262" s="2" t="s">
        <v>63</v>
      </c>
      <c r="AE262" s="2" t="s">
        <v>131</v>
      </c>
      <c r="AF262" s="39" t="s">
        <v>97</v>
      </c>
      <c r="AG262" s="2"/>
      <c r="AH262" s="36">
        <v>1.0</v>
      </c>
      <c r="AI262" s="37">
        <v>0.0</v>
      </c>
      <c r="AJ262" s="2" t="str">
        <f t="shared" si="200"/>
        <v>[NKF,DNAMaster,SEA_STARBOW_5,,100%,0]</v>
      </c>
      <c r="AK262" s="2" t="s">
        <v>67</v>
      </c>
      <c r="AL262" s="2"/>
      <c r="AM262" s="2"/>
      <c r="AN262" s="2"/>
      <c r="AO262" s="38"/>
      <c r="AP262" s="38"/>
      <c r="AQ262" s="2" t="str">
        <f t="shared" si="201"/>
        <v>[NKF, no hits above 90%,,,,0%,0%]</v>
      </c>
      <c r="AR262" s="2" t="s">
        <v>63</v>
      </c>
      <c r="AS262" s="2" t="s">
        <v>68</v>
      </c>
      <c r="AT262" s="34">
        <v>0.0</v>
      </c>
      <c r="AU262" s="2" t="s">
        <v>63</v>
      </c>
    </row>
    <row r="263">
      <c r="A263" s="32">
        <v>261.0</v>
      </c>
      <c r="B263" s="33" t="s">
        <v>55</v>
      </c>
      <c r="C263" s="34">
        <v>122728.0</v>
      </c>
      <c r="D263" s="34">
        <v>122567.0</v>
      </c>
      <c r="E263" s="2" t="s">
        <v>69</v>
      </c>
      <c r="F263" s="2" t="s">
        <v>1530</v>
      </c>
      <c r="G263" s="34">
        <v>122728.0</v>
      </c>
      <c r="H263" s="2" t="s">
        <v>58</v>
      </c>
      <c r="I263" s="34">
        <f t="shared" si="193"/>
        <v>162</v>
      </c>
      <c r="J263" s="34">
        <v>122728.0</v>
      </c>
      <c r="K263" s="2" t="s">
        <v>58</v>
      </c>
      <c r="L263" s="34">
        <v>162.0</v>
      </c>
      <c r="M263" s="2" t="s">
        <v>59</v>
      </c>
      <c r="N263" s="34">
        <v>275.0</v>
      </c>
      <c r="O263" s="34">
        <v>122728.0</v>
      </c>
      <c r="P263" s="34">
        <v>1.0</v>
      </c>
      <c r="Q263" s="2" t="s">
        <v>58</v>
      </c>
      <c r="R263" s="34">
        <f t="shared" si="195"/>
        <v>162</v>
      </c>
      <c r="S263" s="35">
        <v>1.0</v>
      </c>
      <c r="T263" s="34">
        <v>122728.0</v>
      </c>
      <c r="U263" s="34" t="s">
        <v>58</v>
      </c>
      <c r="V263" s="34">
        <v>162.0</v>
      </c>
      <c r="W263" s="34" t="s">
        <v>99</v>
      </c>
      <c r="X263" s="34" t="s">
        <v>1531</v>
      </c>
      <c r="Y263" s="34">
        <v>122728.0</v>
      </c>
      <c r="Z263" s="34">
        <v>122728.0</v>
      </c>
      <c r="AA263" s="34">
        <v>122728.0</v>
      </c>
      <c r="AB263" s="2" t="s">
        <v>1532</v>
      </c>
      <c r="AC263" s="34">
        <v>122728.0</v>
      </c>
      <c r="AD263" s="2" t="s">
        <v>63</v>
      </c>
      <c r="AE263" s="2" t="s">
        <v>131</v>
      </c>
      <c r="AF263" s="2" t="s">
        <v>1533</v>
      </c>
      <c r="AG263" s="2"/>
      <c r="AH263" s="36">
        <v>1.0</v>
      </c>
      <c r="AI263" s="37">
        <v>4.0E-30</v>
      </c>
      <c r="AJ263" s="2" t="str">
        <f t="shared" si="200"/>
        <v>[NKF,DNAMaster,Karimac_6,,100%,4E-30]</v>
      </c>
      <c r="AK263" s="2" t="s">
        <v>67</v>
      </c>
      <c r="AL263" s="2"/>
      <c r="AM263" s="2"/>
      <c r="AN263" s="2"/>
      <c r="AO263" s="38"/>
      <c r="AP263" s="38"/>
      <c r="AQ263" s="2" t="str">
        <f t="shared" si="201"/>
        <v>[NKF, no hits above 90%,,,,0%,0%]</v>
      </c>
      <c r="AR263" s="2" t="s">
        <v>63</v>
      </c>
      <c r="AS263" s="2" t="s">
        <v>68</v>
      </c>
      <c r="AT263" s="34">
        <v>0.0</v>
      </c>
      <c r="AU263" s="2" t="s">
        <v>63</v>
      </c>
    </row>
    <row r="264">
      <c r="A264" s="32">
        <v>262.0</v>
      </c>
      <c r="B264" s="33" t="s">
        <v>55</v>
      </c>
      <c r="C264" s="34">
        <v>123250.0</v>
      </c>
      <c r="D264" s="34">
        <v>122738.0</v>
      </c>
      <c r="E264" s="2" t="s">
        <v>69</v>
      </c>
      <c r="F264" s="2" t="s">
        <v>1534</v>
      </c>
      <c r="G264" s="34">
        <v>123250.0</v>
      </c>
      <c r="H264" s="2" t="s">
        <v>58</v>
      </c>
      <c r="I264" s="34">
        <f t="shared" si="193"/>
        <v>513</v>
      </c>
      <c r="J264" s="34">
        <v>123250.0</v>
      </c>
      <c r="K264" s="2" t="s">
        <v>58</v>
      </c>
      <c r="L264" s="34">
        <v>513.0</v>
      </c>
      <c r="M264" s="2" t="s">
        <v>59</v>
      </c>
      <c r="N264" s="34">
        <v>276.0</v>
      </c>
      <c r="O264" s="34">
        <v>123250.0</v>
      </c>
      <c r="P264" s="34">
        <v>6.0</v>
      </c>
      <c r="Q264" s="2" t="s">
        <v>58</v>
      </c>
      <c r="R264" s="34">
        <f t="shared" si="195"/>
        <v>513</v>
      </c>
      <c r="S264" s="35">
        <v>0.492</v>
      </c>
      <c r="T264" s="34">
        <v>123250.0</v>
      </c>
      <c r="U264" s="34" t="s">
        <v>58</v>
      </c>
      <c r="V264" s="34">
        <v>513.0</v>
      </c>
      <c r="W264" s="34" t="s">
        <v>106</v>
      </c>
      <c r="X264" s="34" t="s">
        <v>1535</v>
      </c>
      <c r="Y264" s="34">
        <f>G264</f>
        <v>123250</v>
      </c>
      <c r="Z264" s="34">
        <f>J264</f>
        <v>123250</v>
      </c>
      <c r="AA264" s="34">
        <f>O264</f>
        <v>123250</v>
      </c>
      <c r="AB264" s="2" t="s">
        <v>1536</v>
      </c>
      <c r="AC264" s="34">
        <v>123250.0</v>
      </c>
      <c r="AD264" s="103" t="s">
        <v>109</v>
      </c>
      <c r="AE264" s="104" t="s">
        <v>74</v>
      </c>
      <c r="AF264" s="2" t="s">
        <v>110</v>
      </c>
      <c r="AG264" s="2"/>
      <c r="AH264" s="41">
        <v>0.9941</v>
      </c>
      <c r="AI264" s="34">
        <v>0.0</v>
      </c>
      <c r="AJ264" s="2" t="str">
        <f t="shared" si="200"/>
        <v>[Lsr2-like DNA bridging protein,DNA Master,Starbow,,99.41%,0]</v>
      </c>
      <c r="AK264" s="2" t="s">
        <v>111</v>
      </c>
      <c r="AL264" s="2" t="s">
        <v>85</v>
      </c>
      <c r="AM264" s="2" t="s">
        <v>86</v>
      </c>
      <c r="AN264" s="45" t="s">
        <v>112</v>
      </c>
      <c r="AO264" s="41">
        <v>0.398</v>
      </c>
      <c r="AP264" s="46">
        <v>0.9963</v>
      </c>
      <c r="AQ264" s="2" t="str">
        <f t="shared" si="201"/>
        <v>[Lsr2,Pfam,N/A,PF11774.12,39.8%,99.63%]</v>
      </c>
      <c r="AR264" s="2" t="s">
        <v>63</v>
      </c>
      <c r="AS264" s="2" t="s">
        <v>76</v>
      </c>
      <c r="AT264" s="34">
        <v>0.0</v>
      </c>
      <c r="AU264" s="2" t="s">
        <v>109</v>
      </c>
    </row>
    <row r="265">
      <c r="A265" s="32">
        <v>263.0</v>
      </c>
      <c r="B265" s="33" t="s">
        <v>55</v>
      </c>
      <c r="C265" s="34">
        <v>124088.0</v>
      </c>
      <c r="D265" s="34">
        <v>123366.0</v>
      </c>
      <c r="E265" s="2" t="s">
        <v>113</v>
      </c>
      <c r="F265" s="2" t="s">
        <v>1537</v>
      </c>
      <c r="G265" s="34">
        <v>124088.0</v>
      </c>
      <c r="H265" s="2" t="s">
        <v>58</v>
      </c>
      <c r="I265" s="34">
        <f t="shared" si="193"/>
        <v>723</v>
      </c>
      <c r="J265" s="34">
        <v>124088.0</v>
      </c>
      <c r="K265" s="2" t="s">
        <v>58</v>
      </c>
      <c r="L265" s="34">
        <v>723.0</v>
      </c>
      <c r="M265" s="2" t="s">
        <v>59</v>
      </c>
      <c r="N265" s="34">
        <v>277.0</v>
      </c>
      <c r="O265" s="34">
        <v>124088.0</v>
      </c>
      <c r="P265" s="34">
        <v>22.0</v>
      </c>
      <c r="Q265" s="2" t="s">
        <v>58</v>
      </c>
      <c r="R265" s="34">
        <f t="shared" si="195"/>
        <v>723</v>
      </c>
      <c r="S265" s="35">
        <v>0.341</v>
      </c>
      <c r="T265" s="34">
        <v>123428.0</v>
      </c>
      <c r="U265" s="34" t="s">
        <v>79</v>
      </c>
      <c r="V265" s="34">
        <v>63.0</v>
      </c>
      <c r="W265" s="34" t="s">
        <v>115</v>
      </c>
      <c r="X265" s="34" t="s">
        <v>1538</v>
      </c>
      <c r="Y265" s="34">
        <v>124088.0</v>
      </c>
      <c r="Z265" s="34">
        <v>124088.0</v>
      </c>
      <c r="AA265" s="34">
        <v>124088.0</v>
      </c>
      <c r="AB265" s="2" t="s">
        <v>1539</v>
      </c>
      <c r="AC265" s="34">
        <v>124088.0</v>
      </c>
      <c r="AD265" s="2" t="s">
        <v>63</v>
      </c>
      <c r="AE265" s="2" t="s">
        <v>131</v>
      </c>
      <c r="AF265" s="39" t="s">
        <v>118</v>
      </c>
      <c r="AG265" s="2"/>
      <c r="AH265" s="36">
        <v>1.0</v>
      </c>
      <c r="AI265" s="37">
        <v>0.0</v>
      </c>
      <c r="AJ265" s="2" t="str">
        <f t="shared" si="200"/>
        <v>[NKF,DNAMaster,SEA_STARBOW_8,,100%,0]</v>
      </c>
      <c r="AK265" s="2" t="s">
        <v>63</v>
      </c>
      <c r="AL265" s="2" t="s">
        <v>316</v>
      </c>
      <c r="AM265" s="49" t="s">
        <v>461</v>
      </c>
      <c r="AN265" s="45" t="s">
        <v>1540</v>
      </c>
      <c r="AO265" s="41">
        <v>0.9665</v>
      </c>
      <c r="AP265" s="41">
        <v>1.0</v>
      </c>
      <c r="AQ265" s="2" t="str">
        <f t="shared" si="201"/>
        <v>[NKF,uniprot,Mycobacterium phage L5,Q05305,96.65%,100%]</v>
      </c>
      <c r="AR265" s="2" t="s">
        <v>63</v>
      </c>
      <c r="AS265" s="2" t="s">
        <v>68</v>
      </c>
      <c r="AT265" s="34">
        <v>0.0</v>
      </c>
      <c r="AU265" s="2" t="s">
        <v>63</v>
      </c>
    </row>
    <row r="266">
      <c r="A266" s="32">
        <v>264.0</v>
      </c>
      <c r="B266" s="33" t="s">
        <v>55</v>
      </c>
      <c r="C266" s="34">
        <v>124364.0</v>
      </c>
      <c r="D266" s="34">
        <v>124192.0</v>
      </c>
      <c r="E266" s="2" t="s">
        <v>56</v>
      </c>
      <c r="F266" s="2" t="s">
        <v>1541</v>
      </c>
      <c r="G266" s="34">
        <v>124356.0</v>
      </c>
      <c r="H266" s="2" t="s">
        <v>58</v>
      </c>
      <c r="I266" s="34">
        <f t="shared" si="193"/>
        <v>165</v>
      </c>
      <c r="J266" s="34">
        <v>124356.0</v>
      </c>
      <c r="K266" s="2" t="s">
        <v>58</v>
      </c>
      <c r="L266" s="34">
        <v>165.0</v>
      </c>
      <c r="M266" s="2" t="s">
        <v>59</v>
      </c>
      <c r="N266" s="34">
        <v>278.0</v>
      </c>
      <c r="O266" s="34">
        <v>124356.0</v>
      </c>
      <c r="P266" s="34">
        <v>1.0</v>
      </c>
      <c r="Q266" s="2" t="s">
        <v>58</v>
      </c>
      <c r="R266" s="34">
        <f t="shared" si="195"/>
        <v>165</v>
      </c>
      <c r="S266" s="35">
        <v>1.0</v>
      </c>
      <c r="T266" s="34">
        <v>124356.0</v>
      </c>
      <c r="U266" s="34" t="s">
        <v>58</v>
      </c>
      <c r="V266" s="34">
        <v>165.0</v>
      </c>
      <c r="W266" s="34" t="s">
        <v>1542</v>
      </c>
      <c r="X266" s="34" t="s">
        <v>1543</v>
      </c>
      <c r="Y266" s="34">
        <v>124356.0</v>
      </c>
      <c r="Z266" s="34">
        <v>124356.0</v>
      </c>
      <c r="AA266" s="34">
        <v>124192.0</v>
      </c>
      <c r="AB266" s="2" t="s">
        <v>1544</v>
      </c>
      <c r="AC266" s="34">
        <v>124364.0</v>
      </c>
      <c r="AD266" s="2" t="s">
        <v>1515</v>
      </c>
      <c r="AE266" s="2" t="s">
        <v>131</v>
      </c>
      <c r="AF266" s="2" t="s">
        <v>1545</v>
      </c>
      <c r="AG266" s="2"/>
      <c r="AH266" s="36">
        <v>1.0</v>
      </c>
      <c r="AI266" s="37">
        <v>1.7E-28</v>
      </c>
      <c r="AJ266" s="2" t="str">
        <f t="shared" si="200"/>
        <v>[NFK,DNAMaster,Wolflord_10,,100%,1.7E-28]</v>
      </c>
      <c r="AK266" s="2" t="s">
        <v>67</v>
      </c>
      <c r="AL266" s="2"/>
      <c r="AM266" s="2"/>
      <c r="AN266" s="2"/>
      <c r="AO266" s="38"/>
      <c r="AP266" s="38"/>
      <c r="AQ266" s="2" t="str">
        <f t="shared" si="201"/>
        <v>[NKF, no hits above 90%,,,,0%,0%]</v>
      </c>
      <c r="AR266" s="2" t="s">
        <v>63</v>
      </c>
      <c r="AS266" s="2" t="s">
        <v>68</v>
      </c>
      <c r="AT266" s="34">
        <v>0.0</v>
      </c>
      <c r="AU266" s="2" t="s">
        <v>63</v>
      </c>
    </row>
    <row r="267">
      <c r="A267" s="32">
        <v>265.0</v>
      </c>
      <c r="B267" s="33" t="s">
        <v>55</v>
      </c>
      <c r="C267" s="34">
        <v>124552.0</v>
      </c>
      <c r="D267" s="34">
        <v>124412.0</v>
      </c>
      <c r="E267" s="2" t="s">
        <v>113</v>
      </c>
      <c r="F267" s="2" t="s">
        <v>1546</v>
      </c>
      <c r="G267" s="34">
        <v>124552.0</v>
      </c>
      <c r="H267" s="2" t="s">
        <v>58</v>
      </c>
      <c r="I267" s="34">
        <f t="shared" si="193"/>
        <v>141</v>
      </c>
      <c r="J267" s="34">
        <v>124561.0</v>
      </c>
      <c r="K267" s="2" t="s">
        <v>79</v>
      </c>
      <c r="L267" s="34">
        <f>IF(ISBLANK(J267),"N/A", IF(J267&gt;$D267, ABS(J267-$D267+1),ABS(J267-$D267-1)))</f>
        <v>150</v>
      </c>
      <c r="M267" s="2" t="s">
        <v>127</v>
      </c>
      <c r="N267" s="34">
        <v>279.0</v>
      </c>
      <c r="O267" s="34">
        <v>124552.0</v>
      </c>
      <c r="P267" s="34">
        <v>5.0</v>
      </c>
      <c r="Q267" s="2" t="s">
        <v>58</v>
      </c>
      <c r="R267" s="34">
        <f t="shared" si="195"/>
        <v>141</v>
      </c>
      <c r="S267" s="35">
        <v>1.0</v>
      </c>
      <c r="T267" s="34">
        <v>124552.0</v>
      </c>
      <c r="U267" s="34" t="s">
        <v>58</v>
      </c>
      <c r="V267" s="34">
        <v>141.0</v>
      </c>
      <c r="W267" s="34" t="s">
        <v>1547</v>
      </c>
      <c r="X267" s="34" t="s">
        <v>1548</v>
      </c>
      <c r="Y267" s="34">
        <f t="shared" ref="Y267:Y282" si="202">G267</f>
        <v>124552</v>
      </c>
      <c r="Z267" s="34">
        <f t="shared" ref="Z267:Z282" si="203">J267</f>
        <v>124561</v>
      </c>
      <c r="AA267" s="34">
        <f t="shared" ref="AA267:AA282" si="204">O267</f>
        <v>124552</v>
      </c>
      <c r="AB267" s="2" t="s">
        <v>1549</v>
      </c>
      <c r="AC267" s="34">
        <v>124552.0</v>
      </c>
      <c r="AD267" s="2" t="s">
        <v>63</v>
      </c>
      <c r="AE267" s="2" t="s">
        <v>74</v>
      </c>
      <c r="AF267" s="39" t="s">
        <v>132</v>
      </c>
      <c r="AG267" s="2"/>
      <c r="AH267" s="36">
        <v>1.0</v>
      </c>
      <c r="AI267" s="47">
        <v>6.3E-24</v>
      </c>
      <c r="AJ267" s="2" t="str">
        <f t="shared" si="200"/>
        <v>[NKF,DNA Master,SEA_STARBOW_10,,100%,6.3E-24]</v>
      </c>
      <c r="AK267" s="2" t="s">
        <v>67</v>
      </c>
      <c r="AL267" s="2"/>
      <c r="AM267" s="2"/>
      <c r="AN267" s="2"/>
      <c r="AO267" s="38"/>
      <c r="AP267" s="38"/>
      <c r="AQ267" s="2" t="str">
        <f t="shared" si="201"/>
        <v>[NKF, no hits above 90%,,,,0%,0%]</v>
      </c>
      <c r="AR267" s="2" t="s">
        <v>63</v>
      </c>
      <c r="AS267" s="2" t="s">
        <v>76</v>
      </c>
      <c r="AT267" s="34">
        <v>0.0</v>
      </c>
      <c r="AU267" s="2" t="s">
        <v>63</v>
      </c>
    </row>
    <row r="268">
      <c r="A268" s="32">
        <v>266.0</v>
      </c>
      <c r="B268" s="33" t="s">
        <v>55</v>
      </c>
      <c r="C268" s="34">
        <v>125188.0</v>
      </c>
      <c r="D268" s="34">
        <v>124685.0</v>
      </c>
      <c r="E268" s="2" t="s">
        <v>56</v>
      </c>
      <c r="F268" s="2" t="s">
        <v>1550</v>
      </c>
      <c r="G268" s="34">
        <v>125188.0</v>
      </c>
      <c r="H268" s="2" t="s">
        <v>58</v>
      </c>
      <c r="I268" s="34">
        <f t="shared" si="193"/>
        <v>504</v>
      </c>
      <c r="J268" s="34">
        <v>125188.0</v>
      </c>
      <c r="K268" s="2" t="s">
        <v>58</v>
      </c>
      <c r="L268" s="34">
        <v>504.0</v>
      </c>
      <c r="M268" s="2" t="s">
        <v>59</v>
      </c>
      <c r="N268" s="34">
        <v>280.0</v>
      </c>
      <c r="O268" s="34">
        <v>125188.0</v>
      </c>
      <c r="P268" s="34">
        <v>4.0</v>
      </c>
      <c r="Q268" s="2" t="s">
        <v>58</v>
      </c>
      <c r="R268" s="34">
        <f t="shared" si="195"/>
        <v>504</v>
      </c>
      <c r="S268" s="35">
        <v>0.892</v>
      </c>
      <c r="T268" s="34">
        <v>125188.0</v>
      </c>
      <c r="U268" s="34" t="s">
        <v>58</v>
      </c>
      <c r="V268" s="34">
        <v>504.0</v>
      </c>
      <c r="W268" s="34" t="s">
        <v>1551</v>
      </c>
      <c r="X268" s="34" t="s">
        <v>1552</v>
      </c>
      <c r="Y268" s="34">
        <f t="shared" si="202"/>
        <v>125188</v>
      </c>
      <c r="Z268" s="34">
        <f t="shared" si="203"/>
        <v>125188</v>
      </c>
      <c r="AA268" s="34">
        <f t="shared" si="204"/>
        <v>125188</v>
      </c>
      <c r="AB268" s="2" t="s">
        <v>1553</v>
      </c>
      <c r="AC268" s="34">
        <v>125188.0</v>
      </c>
      <c r="AD268" s="2" t="s">
        <v>63</v>
      </c>
      <c r="AE268" s="2" t="s">
        <v>74</v>
      </c>
      <c r="AF268" s="39" t="s">
        <v>137</v>
      </c>
      <c r="AG268" s="2"/>
      <c r="AH268" s="36">
        <v>1.0</v>
      </c>
      <c r="AI268" s="34">
        <v>0.0</v>
      </c>
      <c r="AJ268" s="2" t="str">
        <f t="shared" si="200"/>
        <v>[NKF,DNA Master,SEA_ICHABODCRANE_10,,100%,0]</v>
      </c>
      <c r="AK268" s="2" t="s">
        <v>1554</v>
      </c>
      <c r="AL268" s="2" t="s">
        <v>139</v>
      </c>
      <c r="AM268" s="2" t="s">
        <v>86</v>
      </c>
      <c r="AN268" s="45" t="s">
        <v>141</v>
      </c>
      <c r="AO268" s="41">
        <v>0.673</v>
      </c>
      <c r="AP268" s="41">
        <v>0.995</v>
      </c>
      <c r="AQ268" s="2" t="str">
        <f t="shared" si="201"/>
        <v>[Mitochondiral Ribosome Protein,PDB,N/A,2FTC_F,67.3%,99.5%]</v>
      </c>
      <c r="AR268" s="2" t="s">
        <v>63</v>
      </c>
      <c r="AS268" s="2" t="s">
        <v>76</v>
      </c>
      <c r="AT268" s="34">
        <v>0.0</v>
      </c>
      <c r="AU268" s="2" t="s">
        <v>63</v>
      </c>
    </row>
    <row r="269">
      <c r="A269" s="32">
        <v>267.0</v>
      </c>
      <c r="B269" s="33" t="s">
        <v>55</v>
      </c>
      <c r="C269" s="34">
        <v>125507.0</v>
      </c>
      <c r="D269" s="34">
        <v>125319.0</v>
      </c>
      <c r="E269" s="2" t="s">
        <v>56</v>
      </c>
      <c r="F269" s="2" t="s">
        <v>1555</v>
      </c>
      <c r="G269" s="34">
        <v>125507.0</v>
      </c>
      <c r="H269" s="2" t="s">
        <v>58</v>
      </c>
      <c r="I269" s="34">
        <f t="shared" si="193"/>
        <v>189</v>
      </c>
      <c r="J269" s="34">
        <v>125507.0</v>
      </c>
      <c r="K269" s="2" t="s">
        <v>58</v>
      </c>
      <c r="L269" s="34">
        <v>189.0</v>
      </c>
      <c r="M269" s="2" t="s">
        <v>59</v>
      </c>
      <c r="N269" s="2"/>
      <c r="O269" s="2"/>
      <c r="P269" s="2"/>
      <c r="Q269" s="2"/>
      <c r="R269" s="34" t="str">
        <f t="shared" si="195"/>
        <v>N/A</v>
      </c>
      <c r="S269" s="64"/>
      <c r="T269" s="34">
        <v>125342.0</v>
      </c>
      <c r="U269" s="34" t="s">
        <v>143</v>
      </c>
      <c r="V269" s="34">
        <v>24.0</v>
      </c>
      <c r="W269" s="34" t="s">
        <v>144</v>
      </c>
      <c r="X269" s="34" t="s">
        <v>1556</v>
      </c>
      <c r="Y269" s="34">
        <f t="shared" si="202"/>
        <v>125507</v>
      </c>
      <c r="Z269" s="34">
        <f t="shared" si="203"/>
        <v>125507</v>
      </c>
      <c r="AA269" s="2" t="str">
        <f t="shared" si="204"/>
        <v/>
      </c>
      <c r="AB269" s="2" t="s">
        <v>1557</v>
      </c>
      <c r="AC269" s="34">
        <v>125507.0</v>
      </c>
      <c r="AD269" s="2" t="s">
        <v>63</v>
      </c>
      <c r="AE269" s="2" t="s">
        <v>74</v>
      </c>
      <c r="AF269" s="39" t="s">
        <v>1558</v>
      </c>
      <c r="AG269" s="2"/>
      <c r="AH269" s="36">
        <v>1.0</v>
      </c>
      <c r="AI269" s="47">
        <v>4.3E-36</v>
      </c>
      <c r="AJ269" s="2" t="str">
        <f t="shared" si="200"/>
        <v>[NKF,DNA Master,SEA_STARBOW_12,,100%,4.3E-36]</v>
      </c>
      <c r="AK269" s="2" t="s">
        <v>67</v>
      </c>
      <c r="AL269" s="2"/>
      <c r="AM269" s="2"/>
      <c r="AN269" s="2"/>
      <c r="AO269" s="38"/>
      <c r="AP269" s="38"/>
      <c r="AQ269" s="2" t="str">
        <f t="shared" si="201"/>
        <v>[NKF, no hits above 90%,,,,0%,0%]</v>
      </c>
      <c r="AR269" s="2" t="s">
        <v>63</v>
      </c>
      <c r="AS269" s="2" t="s">
        <v>76</v>
      </c>
      <c r="AT269" s="34">
        <v>0.0</v>
      </c>
      <c r="AU269" s="2" t="s">
        <v>63</v>
      </c>
    </row>
    <row r="270">
      <c r="A270" s="32">
        <v>268.0</v>
      </c>
      <c r="B270" s="33" t="s">
        <v>55</v>
      </c>
      <c r="C270" s="34">
        <v>125973.0</v>
      </c>
      <c r="D270" s="34">
        <v>125614.0</v>
      </c>
      <c r="E270" s="2" t="s">
        <v>113</v>
      </c>
      <c r="F270" s="2" t="s">
        <v>1559</v>
      </c>
      <c r="G270" s="34">
        <v>125973.0</v>
      </c>
      <c r="H270" s="2" t="s">
        <v>79</v>
      </c>
      <c r="I270" s="34">
        <f t="shared" si="193"/>
        <v>360</v>
      </c>
      <c r="J270" s="34">
        <v>125967.0</v>
      </c>
      <c r="K270" s="2" t="s">
        <v>58</v>
      </c>
      <c r="L270" s="34">
        <f t="shared" ref="L270:L272" si="205">IF(ISBLANK(J270),"N/A", IF(J270&gt;$D270, ABS(J270-$D270+1),ABS(J270-$D270-1)))</f>
        <v>354</v>
      </c>
      <c r="M270" s="2" t="s">
        <v>127</v>
      </c>
      <c r="N270" s="34">
        <v>282.0</v>
      </c>
      <c r="O270" s="34">
        <v>125973.0</v>
      </c>
      <c r="P270" s="34">
        <v>18.0</v>
      </c>
      <c r="Q270" s="2" t="s">
        <v>79</v>
      </c>
      <c r="R270" s="34">
        <f t="shared" si="195"/>
        <v>360</v>
      </c>
      <c r="S270" s="35">
        <v>0.451</v>
      </c>
      <c r="T270" s="34">
        <v>125856.0</v>
      </c>
      <c r="U270" s="34" t="s">
        <v>58</v>
      </c>
      <c r="V270" s="34">
        <f>IF(ISBLANK(T270),"N/A", IF(T270&gt;$D270, ABS(T270-$D270+1),ABS(T270-$D270-1)))</f>
        <v>243</v>
      </c>
      <c r="W270" s="34" t="s">
        <v>150</v>
      </c>
      <c r="X270" s="34" t="s">
        <v>1560</v>
      </c>
      <c r="Y270" s="34">
        <f t="shared" si="202"/>
        <v>125973</v>
      </c>
      <c r="Z270" s="34">
        <f t="shared" si="203"/>
        <v>125967</v>
      </c>
      <c r="AA270" s="34">
        <f t="shared" si="204"/>
        <v>125973</v>
      </c>
      <c r="AB270" s="2" t="s">
        <v>1561</v>
      </c>
      <c r="AC270" s="34">
        <v>125973.0</v>
      </c>
      <c r="AD270" s="2" t="s">
        <v>153</v>
      </c>
      <c r="AE270" s="2" t="s">
        <v>74</v>
      </c>
      <c r="AF270" s="39" t="s">
        <v>154</v>
      </c>
      <c r="AG270" s="2"/>
      <c r="AH270" s="36">
        <v>1.0</v>
      </c>
      <c r="AI270" s="34">
        <v>0.0</v>
      </c>
      <c r="AJ270" s="2" t="str">
        <f t="shared" si="200"/>
        <v>[ParB-like nuclease domain protein,DNA Master,Streptomyces phage Starbow,,100%,0]</v>
      </c>
      <c r="AK270" s="2" t="s">
        <v>1562</v>
      </c>
      <c r="AL270" s="2" t="s">
        <v>139</v>
      </c>
      <c r="AM270" s="2" t="s">
        <v>1563</v>
      </c>
      <c r="AN270" s="2" t="s">
        <v>1564</v>
      </c>
      <c r="AO270" s="41">
        <f>101/120</f>
        <v>0.8416666667</v>
      </c>
      <c r="AP270" s="41">
        <v>0.9922</v>
      </c>
      <c r="AQ270" s="2" t="str">
        <f t="shared" si="201"/>
        <v>[HYDROLASE,PDB,Saccharolobus solfataricus 98/2,5K5D_A        ,84.1666666666667%,99.22%]</v>
      </c>
      <c r="AR270" s="2" t="s">
        <v>63</v>
      </c>
      <c r="AS270" s="2" t="s">
        <v>68</v>
      </c>
      <c r="AT270" s="34">
        <v>0.0</v>
      </c>
      <c r="AU270" s="2" t="s">
        <v>157</v>
      </c>
    </row>
    <row r="271">
      <c r="A271" s="32">
        <v>269.0</v>
      </c>
      <c r="B271" s="33" t="s">
        <v>55</v>
      </c>
      <c r="C271" s="34">
        <v>126237.0</v>
      </c>
      <c r="D271" s="34">
        <v>126094.0</v>
      </c>
      <c r="E271" s="2" t="s">
        <v>56</v>
      </c>
      <c r="F271" s="2" t="s">
        <v>1565</v>
      </c>
      <c r="G271" s="2"/>
      <c r="H271" s="2"/>
      <c r="I271" s="34" t="str">
        <f t="shared" si="193"/>
        <v>N/A</v>
      </c>
      <c r="J271" s="34">
        <v>126237.0</v>
      </c>
      <c r="K271" s="2" t="s">
        <v>58</v>
      </c>
      <c r="L271" s="34">
        <f t="shared" si="205"/>
        <v>144</v>
      </c>
      <c r="M271" s="2" t="s">
        <v>191</v>
      </c>
      <c r="N271" s="34">
        <v>283.0</v>
      </c>
      <c r="O271" s="34">
        <v>126237.0</v>
      </c>
      <c r="P271" s="34">
        <v>6.0</v>
      </c>
      <c r="Q271" s="2" t="s">
        <v>58</v>
      </c>
      <c r="R271" s="34">
        <f t="shared" si="195"/>
        <v>144</v>
      </c>
      <c r="S271" s="35">
        <v>1.0</v>
      </c>
      <c r="T271" s="34">
        <v>126237.0</v>
      </c>
      <c r="U271" s="34" t="s">
        <v>58</v>
      </c>
      <c r="V271" s="34">
        <v>144.0</v>
      </c>
      <c r="W271" s="34" t="s">
        <v>1566</v>
      </c>
      <c r="X271" s="34" t="s">
        <v>1567</v>
      </c>
      <c r="Y271" s="2" t="str">
        <f t="shared" si="202"/>
        <v/>
      </c>
      <c r="Z271" s="34">
        <f t="shared" si="203"/>
        <v>126237</v>
      </c>
      <c r="AA271" s="34">
        <f t="shared" si="204"/>
        <v>126237</v>
      </c>
      <c r="AB271" s="2" t="s">
        <v>1568</v>
      </c>
      <c r="AC271" s="34">
        <v>126237.0</v>
      </c>
      <c r="AD271" s="2" t="s">
        <v>63</v>
      </c>
      <c r="AE271" s="2" t="s">
        <v>64</v>
      </c>
      <c r="AF271" s="2" t="s">
        <v>1569</v>
      </c>
      <c r="AG271" s="2" t="s">
        <v>1570</v>
      </c>
      <c r="AH271" s="36">
        <v>1.0</v>
      </c>
      <c r="AI271" s="47">
        <v>6.21E-22</v>
      </c>
      <c r="AJ271" s="2" t="str">
        <f t="shared" si="200"/>
        <v>[NKF,NCBI,SEA_BIRCHLYN_11,QDF17189,100%,6.21E-22]</v>
      </c>
      <c r="AK271" s="2" t="s">
        <v>67</v>
      </c>
      <c r="AL271" s="2"/>
      <c r="AM271" s="2"/>
      <c r="AN271" s="2"/>
      <c r="AO271" s="38"/>
      <c r="AP271" s="38"/>
      <c r="AQ271" s="2" t="str">
        <f t="shared" si="201"/>
        <v>[NKF, no hits above 90%,,,,0%,0%]</v>
      </c>
      <c r="AR271" s="2" t="s">
        <v>63</v>
      </c>
      <c r="AS271" s="2" t="s">
        <v>173</v>
      </c>
      <c r="AT271" s="34">
        <v>1.0</v>
      </c>
      <c r="AU271" s="2" t="s">
        <v>281</v>
      </c>
    </row>
    <row r="272">
      <c r="A272" s="32">
        <v>270.0</v>
      </c>
      <c r="B272" s="33" t="s">
        <v>55</v>
      </c>
      <c r="C272" s="34">
        <v>126367.0</v>
      </c>
      <c r="D272" s="34">
        <v>126245.0</v>
      </c>
      <c r="E272" s="2" t="s">
        <v>113</v>
      </c>
      <c r="F272" s="2" t="s">
        <v>86</v>
      </c>
      <c r="G272" s="34">
        <v>126367.0</v>
      </c>
      <c r="H272" s="2" t="s">
        <v>79</v>
      </c>
      <c r="I272" s="34">
        <f t="shared" si="193"/>
        <v>123</v>
      </c>
      <c r="J272" s="2"/>
      <c r="K272" s="2"/>
      <c r="L272" s="2" t="str">
        <f t="shared" si="205"/>
        <v>N/A</v>
      </c>
      <c r="M272" s="2" t="s">
        <v>167</v>
      </c>
      <c r="N272" s="34">
        <v>285.0</v>
      </c>
      <c r="O272" s="34">
        <v>126367.0</v>
      </c>
      <c r="P272" s="34">
        <v>1.0</v>
      </c>
      <c r="Q272" s="2" t="s">
        <v>79</v>
      </c>
      <c r="R272" s="34">
        <f t="shared" si="195"/>
        <v>123</v>
      </c>
      <c r="S272" s="35">
        <v>1.0</v>
      </c>
      <c r="T272" s="34">
        <v>126265.0</v>
      </c>
      <c r="U272" s="34" t="s">
        <v>79</v>
      </c>
      <c r="V272" s="34">
        <v>21.0</v>
      </c>
      <c r="W272" s="34" t="s">
        <v>168</v>
      </c>
      <c r="X272" s="34" t="s">
        <v>1571</v>
      </c>
      <c r="Y272" s="34">
        <f t="shared" si="202"/>
        <v>126367</v>
      </c>
      <c r="Z272" s="2" t="str">
        <f t="shared" si="203"/>
        <v/>
      </c>
      <c r="AA272" s="34">
        <f t="shared" si="204"/>
        <v>126367</v>
      </c>
      <c r="AB272" s="2" t="s">
        <v>1572</v>
      </c>
      <c r="AC272" s="34">
        <v>126367.0</v>
      </c>
      <c r="AD272" s="2" t="s">
        <v>63</v>
      </c>
      <c r="AE272" s="2" t="s">
        <v>1327</v>
      </c>
      <c r="AF272" s="2" t="s">
        <v>1573</v>
      </c>
      <c r="AG272" s="2"/>
      <c r="AH272" s="36">
        <v>1.0</v>
      </c>
      <c r="AI272" s="47">
        <v>9.0E-17</v>
      </c>
      <c r="AJ272" s="2" t="str">
        <f t="shared" si="200"/>
        <v>[NKF,Phages DB,WIPEOUT_267,,100%,9E-17]</v>
      </c>
      <c r="AK272" s="2" t="s">
        <v>67</v>
      </c>
      <c r="AL272" s="2"/>
      <c r="AM272" s="2"/>
      <c r="AN272" s="2"/>
      <c r="AO272" s="38"/>
      <c r="AP272" s="38"/>
      <c r="AQ272" s="2" t="str">
        <f t="shared" si="201"/>
        <v>[NKF, no hits above 90%,,,,0%,0%]</v>
      </c>
      <c r="AR272" s="2" t="s">
        <v>63</v>
      </c>
      <c r="AS272" s="2" t="s">
        <v>173</v>
      </c>
      <c r="AT272" s="34">
        <v>1.0</v>
      </c>
      <c r="AU272" s="2" t="s">
        <v>281</v>
      </c>
    </row>
    <row r="273">
      <c r="A273" s="32">
        <v>271.0</v>
      </c>
      <c r="B273" s="33" t="s">
        <v>55</v>
      </c>
      <c r="C273" s="34">
        <v>126516.0</v>
      </c>
      <c r="D273" s="34">
        <v>126355.0</v>
      </c>
      <c r="E273" s="2" t="s">
        <v>56</v>
      </c>
      <c r="F273" s="2" t="s">
        <v>1574</v>
      </c>
      <c r="G273" s="34">
        <v>126516.0</v>
      </c>
      <c r="H273" s="2" t="s">
        <v>58</v>
      </c>
      <c r="I273" s="34">
        <f t="shared" si="193"/>
        <v>162</v>
      </c>
      <c r="J273" s="34">
        <v>126516.0</v>
      </c>
      <c r="K273" s="2" t="s">
        <v>58</v>
      </c>
      <c r="L273" s="34">
        <v>162.0</v>
      </c>
      <c r="M273" s="2" t="s">
        <v>59</v>
      </c>
      <c r="N273" s="34">
        <v>286.0</v>
      </c>
      <c r="O273" s="34">
        <v>126516.0</v>
      </c>
      <c r="P273" s="34">
        <v>3.0</v>
      </c>
      <c r="Q273" s="2" t="s">
        <v>58</v>
      </c>
      <c r="R273" s="34">
        <f t="shared" si="195"/>
        <v>162</v>
      </c>
      <c r="S273" s="35">
        <v>1.0</v>
      </c>
      <c r="T273" s="34">
        <v>126516.0</v>
      </c>
      <c r="U273" s="34" t="s">
        <v>58</v>
      </c>
      <c r="V273" s="34">
        <v>162.0</v>
      </c>
      <c r="W273" s="34" t="s">
        <v>175</v>
      </c>
      <c r="X273" s="34" t="s">
        <v>1575</v>
      </c>
      <c r="Y273" s="34">
        <f t="shared" si="202"/>
        <v>126516</v>
      </c>
      <c r="Z273" s="34">
        <f t="shared" si="203"/>
        <v>126516</v>
      </c>
      <c r="AA273" s="34">
        <f t="shared" si="204"/>
        <v>126516</v>
      </c>
      <c r="AB273" s="2" t="s">
        <v>1576</v>
      </c>
      <c r="AC273" s="34">
        <v>126516.0</v>
      </c>
      <c r="AD273" s="2" t="s">
        <v>63</v>
      </c>
      <c r="AE273" s="2" t="s">
        <v>64</v>
      </c>
      <c r="AF273" s="2" t="s">
        <v>1577</v>
      </c>
      <c r="AG273" s="40" t="s">
        <v>179</v>
      </c>
      <c r="AH273" s="36">
        <v>1.0</v>
      </c>
      <c r="AI273" s="47">
        <v>3.27E-29</v>
      </c>
      <c r="AJ273" s="2" t="str">
        <f t="shared" si="200"/>
        <v>[NKF,NCBI,SEA_BIRCHLYN_272,QDF17390.1,100%,3.27E-29]</v>
      </c>
      <c r="AK273" s="2" t="s">
        <v>67</v>
      </c>
      <c r="AL273" s="2"/>
      <c r="AM273" s="2"/>
      <c r="AN273" s="2"/>
      <c r="AO273" s="38"/>
      <c r="AP273" s="38"/>
      <c r="AQ273" s="2" t="str">
        <f t="shared" si="201"/>
        <v>[NKF, no hits above 90%,,,,0%,0%]</v>
      </c>
      <c r="AR273" s="2" t="s">
        <v>63</v>
      </c>
      <c r="AS273" s="2" t="s">
        <v>76</v>
      </c>
      <c r="AT273" s="34">
        <v>0.0</v>
      </c>
      <c r="AU273" s="2" t="s">
        <v>63</v>
      </c>
    </row>
    <row r="274">
      <c r="A274" s="32">
        <v>272.0</v>
      </c>
      <c r="B274" s="33" t="s">
        <v>55</v>
      </c>
      <c r="C274" s="34">
        <v>126969.0</v>
      </c>
      <c r="D274" s="34">
        <v>126631.0</v>
      </c>
      <c r="E274" s="2" t="s">
        <v>56</v>
      </c>
      <c r="F274" s="2" t="s">
        <v>1578</v>
      </c>
      <c r="G274" s="34">
        <v>126969.0</v>
      </c>
      <c r="H274" s="2" t="s">
        <v>58</v>
      </c>
      <c r="I274" s="34">
        <f t="shared" si="193"/>
        <v>339</v>
      </c>
      <c r="J274" s="34">
        <v>126969.0</v>
      </c>
      <c r="K274" s="2" t="s">
        <v>58</v>
      </c>
      <c r="L274" s="34">
        <v>339.0</v>
      </c>
      <c r="M274" s="2" t="s">
        <v>59</v>
      </c>
      <c r="N274" s="34">
        <v>287.0</v>
      </c>
      <c r="O274" s="34">
        <v>126969.0</v>
      </c>
      <c r="P274" s="34">
        <v>4.0</v>
      </c>
      <c r="Q274" s="2" t="s">
        <v>58</v>
      </c>
      <c r="R274" s="34">
        <f t="shared" si="195"/>
        <v>339</v>
      </c>
      <c r="S274" s="35">
        <v>1.0</v>
      </c>
      <c r="T274" s="34">
        <v>126969.0</v>
      </c>
      <c r="U274" s="34" t="s">
        <v>58</v>
      </c>
      <c r="V274" s="34">
        <v>339.0</v>
      </c>
      <c r="W274" s="34" t="s">
        <v>1579</v>
      </c>
      <c r="X274" s="34" t="s">
        <v>1580</v>
      </c>
      <c r="Y274" s="34">
        <f t="shared" si="202"/>
        <v>126969</v>
      </c>
      <c r="Z274" s="34">
        <f t="shared" si="203"/>
        <v>126969</v>
      </c>
      <c r="AA274" s="34">
        <f t="shared" si="204"/>
        <v>126969</v>
      </c>
      <c r="AB274" s="2" t="s">
        <v>1581</v>
      </c>
      <c r="AC274" s="34">
        <v>126969.0</v>
      </c>
      <c r="AD274" s="2" t="s">
        <v>63</v>
      </c>
      <c r="AE274" s="2" t="s">
        <v>74</v>
      </c>
      <c r="AF274" s="39" t="s">
        <v>184</v>
      </c>
      <c r="AG274" s="2"/>
      <c r="AH274" s="36">
        <v>1.0</v>
      </c>
      <c r="AI274" s="34">
        <v>0.0</v>
      </c>
      <c r="AJ274" s="2" t="str">
        <f t="shared" si="200"/>
        <v>[NKF,DNA Master,SEA_STARBOW_16,,100%,0]</v>
      </c>
      <c r="AK274" s="2" t="s">
        <v>67</v>
      </c>
      <c r="AL274" s="2"/>
      <c r="AM274" s="2"/>
      <c r="AN274" s="51"/>
      <c r="AO274" s="109"/>
      <c r="AP274" s="38"/>
      <c r="AQ274" s="2" t="str">
        <f t="shared" si="201"/>
        <v>[NKF, no hits above 90%,,,,0%,0%]</v>
      </c>
      <c r="AR274" s="2" t="s">
        <v>63</v>
      </c>
      <c r="AS274" s="2" t="s">
        <v>76</v>
      </c>
      <c r="AT274" s="34">
        <v>0.0</v>
      </c>
      <c r="AU274" s="2" t="s">
        <v>63</v>
      </c>
    </row>
    <row r="275">
      <c r="A275" s="32">
        <v>273.0</v>
      </c>
      <c r="B275" s="33" t="s">
        <v>55</v>
      </c>
      <c r="C275" s="34">
        <v>127349.0</v>
      </c>
      <c r="D275" s="34">
        <v>127083.0</v>
      </c>
      <c r="E275" s="2" t="s">
        <v>69</v>
      </c>
      <c r="F275" s="2" t="s">
        <v>1582</v>
      </c>
      <c r="G275" s="34">
        <v>127349.0</v>
      </c>
      <c r="H275" s="2" t="s">
        <v>58</v>
      </c>
      <c r="I275" s="34">
        <f t="shared" si="193"/>
        <v>267</v>
      </c>
      <c r="J275" s="34">
        <v>127349.0</v>
      </c>
      <c r="K275" s="2" t="s">
        <v>58</v>
      </c>
      <c r="L275" s="34">
        <f t="shared" ref="L275:L282" si="206">IF(ISBLANK(J275),"N/A", IF(J275&gt;$D275, ABS(J275-$D275+1),ABS(J275-$D275-1)))</f>
        <v>267</v>
      </c>
      <c r="M275" s="2" t="s">
        <v>59</v>
      </c>
      <c r="N275" s="34">
        <v>288.0</v>
      </c>
      <c r="O275" s="34">
        <v>127349.0</v>
      </c>
      <c r="P275" s="34">
        <v>1.0</v>
      </c>
      <c r="Q275" s="2" t="s">
        <v>58</v>
      </c>
      <c r="R275" s="34">
        <f t="shared" si="195"/>
        <v>267</v>
      </c>
      <c r="S275" s="35">
        <v>1.0</v>
      </c>
      <c r="T275" s="34">
        <v>127349.0</v>
      </c>
      <c r="U275" s="34" t="s">
        <v>58</v>
      </c>
      <c r="V275" s="34">
        <f t="shared" ref="V275:V282" si="207">IF(ISBLANK(T275),"N/A", IF(T275&gt;$D275, ABS(T275-$D275+1),ABS(T275-$D275-1)))</f>
        <v>267</v>
      </c>
      <c r="W275" s="34" t="s">
        <v>1583</v>
      </c>
      <c r="X275" s="34" t="s">
        <v>1584</v>
      </c>
      <c r="Y275" s="34">
        <f t="shared" si="202"/>
        <v>127349</v>
      </c>
      <c r="Z275" s="34">
        <f t="shared" si="203"/>
        <v>127349</v>
      </c>
      <c r="AA275" s="34">
        <f t="shared" si="204"/>
        <v>127349</v>
      </c>
      <c r="AB275" s="2" t="s">
        <v>1585</v>
      </c>
      <c r="AC275" s="34">
        <v>127349.0</v>
      </c>
      <c r="AD275" s="2" t="s">
        <v>63</v>
      </c>
      <c r="AE275" s="2" t="s">
        <v>74</v>
      </c>
      <c r="AF275" s="39" t="s">
        <v>1586</v>
      </c>
      <c r="AG275" s="2"/>
      <c r="AH275" s="36">
        <v>1.0</v>
      </c>
      <c r="AI275" s="34">
        <v>0.0</v>
      </c>
      <c r="AJ275" s="2" t="str">
        <f t="shared" si="200"/>
        <v>[NKF,DNA Master,SEA_STARBOW_17,,100%,0]</v>
      </c>
      <c r="AK275" s="2" t="s">
        <v>67</v>
      </c>
      <c r="AL275" s="2"/>
      <c r="AM275" s="2"/>
      <c r="AN275" s="2"/>
      <c r="AO275" s="38"/>
      <c r="AP275" s="38"/>
      <c r="AQ275" s="2" t="str">
        <f t="shared" si="201"/>
        <v>[NKF, no hits above 90%,,,,0%,0%]</v>
      </c>
      <c r="AR275" s="2" t="s">
        <v>63</v>
      </c>
      <c r="AS275" s="2" t="s">
        <v>165</v>
      </c>
      <c r="AT275" s="34">
        <v>0.0</v>
      </c>
      <c r="AU275" s="2" t="s">
        <v>63</v>
      </c>
    </row>
    <row r="276">
      <c r="A276" s="32">
        <v>274.0</v>
      </c>
      <c r="B276" s="33" t="s">
        <v>55</v>
      </c>
      <c r="C276" s="34">
        <v>127662.0</v>
      </c>
      <c r="D276" s="34">
        <v>127384.0</v>
      </c>
      <c r="E276" s="2" t="s">
        <v>56</v>
      </c>
      <c r="F276" s="2" t="s">
        <v>1587</v>
      </c>
      <c r="G276" s="2"/>
      <c r="H276" s="2"/>
      <c r="I276" s="2"/>
      <c r="J276" s="34">
        <v>127662.0</v>
      </c>
      <c r="K276" s="2" t="s">
        <v>58</v>
      </c>
      <c r="L276" s="34">
        <f t="shared" si="206"/>
        <v>279</v>
      </c>
      <c r="M276" s="2" t="s">
        <v>59</v>
      </c>
      <c r="N276" s="34">
        <v>289.0</v>
      </c>
      <c r="O276" s="34">
        <v>127662.0</v>
      </c>
      <c r="P276" s="34">
        <v>5.0</v>
      </c>
      <c r="Q276" s="2" t="s">
        <v>58</v>
      </c>
      <c r="R276" s="34">
        <f t="shared" si="195"/>
        <v>279</v>
      </c>
      <c r="S276" s="35">
        <v>1.0</v>
      </c>
      <c r="T276" s="34">
        <v>127668.0</v>
      </c>
      <c r="U276" s="34" t="s">
        <v>58</v>
      </c>
      <c r="V276" s="34">
        <f t="shared" si="207"/>
        <v>285</v>
      </c>
      <c r="W276" s="34" t="s">
        <v>192</v>
      </c>
      <c r="X276" s="34" t="s">
        <v>1588</v>
      </c>
      <c r="Y276" s="2" t="str">
        <f t="shared" si="202"/>
        <v/>
      </c>
      <c r="Z276" s="34">
        <f t="shared" si="203"/>
        <v>127662</v>
      </c>
      <c r="AA276" s="34">
        <f t="shared" si="204"/>
        <v>127662</v>
      </c>
      <c r="AB276" s="2" t="s">
        <v>1589</v>
      </c>
      <c r="AC276" s="34">
        <v>127662.0</v>
      </c>
      <c r="AD276" s="2" t="s">
        <v>63</v>
      </c>
      <c r="AE276" s="2" t="s">
        <v>74</v>
      </c>
      <c r="AF276" s="39" t="s">
        <v>195</v>
      </c>
      <c r="AG276" s="2"/>
      <c r="AH276" s="36">
        <v>1.0</v>
      </c>
      <c r="AI276" s="34">
        <v>0.0</v>
      </c>
      <c r="AJ276" s="2" t="str">
        <f t="shared" si="200"/>
        <v>[NKF,DNA Master,SEA_BIRCHLYN_15,,100%,0]</v>
      </c>
      <c r="AK276" s="2" t="s">
        <v>1590</v>
      </c>
      <c r="AL276" s="2" t="s">
        <v>85</v>
      </c>
      <c r="AM276" s="2" t="s">
        <v>86</v>
      </c>
      <c r="AN276" s="2" t="s">
        <v>1591</v>
      </c>
      <c r="AO276" s="41">
        <f>35/93</f>
        <v>0.376344086</v>
      </c>
      <c r="AP276" s="41">
        <v>0.9349</v>
      </c>
      <c r="AQ276" s="2" t="str">
        <f t="shared" si="201"/>
        <v>[Helicase MOV-10, beta-barrel domain,Pfam,N/A,PF21634.1,37.6344086021505%,93.49%]</v>
      </c>
      <c r="AR276" s="2" t="s">
        <v>63</v>
      </c>
      <c r="AS276" s="2" t="s">
        <v>68</v>
      </c>
      <c r="AT276" s="34">
        <v>0.0</v>
      </c>
      <c r="AU276" s="2" t="s">
        <v>63</v>
      </c>
    </row>
    <row r="277">
      <c r="A277" s="32">
        <v>275.0</v>
      </c>
      <c r="B277" s="33" t="s">
        <v>55</v>
      </c>
      <c r="C277" s="34">
        <v>128412.0</v>
      </c>
      <c r="D277" s="34">
        <v>127783.0</v>
      </c>
      <c r="E277" s="2" t="s">
        <v>56</v>
      </c>
      <c r="F277" s="2" t="s">
        <v>1592</v>
      </c>
      <c r="G277" s="34">
        <v>128412.0</v>
      </c>
      <c r="H277" s="2" t="s">
        <v>58</v>
      </c>
      <c r="I277" s="34">
        <f t="shared" ref="I277:I284" si="208">IF(ISBLANK(G277),"N/A", IF(G277&gt;$D277, ABS(G277-$D277+1),ABS(G277-$D277-1)))</f>
        <v>630</v>
      </c>
      <c r="J277" s="34">
        <v>128412.0</v>
      </c>
      <c r="K277" s="2" t="s">
        <v>58</v>
      </c>
      <c r="L277" s="34">
        <f t="shared" si="206"/>
        <v>630</v>
      </c>
      <c r="M277" s="2" t="s">
        <v>59</v>
      </c>
      <c r="N277" s="34">
        <v>291.0</v>
      </c>
      <c r="O277" s="34">
        <v>128412.0</v>
      </c>
      <c r="P277" s="34">
        <v>7.0</v>
      </c>
      <c r="Q277" s="2" t="s">
        <v>58</v>
      </c>
      <c r="R277" s="34">
        <f t="shared" si="195"/>
        <v>630</v>
      </c>
      <c r="S277" s="35">
        <v>1.0</v>
      </c>
      <c r="T277" s="34">
        <v>128412.0</v>
      </c>
      <c r="U277" s="34" t="s">
        <v>58</v>
      </c>
      <c r="V277" s="34">
        <f t="shared" si="207"/>
        <v>630</v>
      </c>
      <c r="W277" s="34" t="s">
        <v>60</v>
      </c>
      <c r="X277" s="34" t="s">
        <v>1593</v>
      </c>
      <c r="Y277" s="34">
        <f t="shared" si="202"/>
        <v>128412</v>
      </c>
      <c r="Z277" s="34">
        <f t="shared" si="203"/>
        <v>128412</v>
      </c>
      <c r="AA277" s="34">
        <f t="shared" si="204"/>
        <v>128412</v>
      </c>
      <c r="AB277" s="2" t="s">
        <v>1594</v>
      </c>
      <c r="AC277" s="34">
        <v>128412.0</v>
      </c>
      <c r="AD277" s="2" t="s">
        <v>63</v>
      </c>
      <c r="AE277" s="2" t="s">
        <v>74</v>
      </c>
      <c r="AF277" s="2" t="s">
        <v>200</v>
      </c>
      <c r="AG277" s="2"/>
      <c r="AH277" s="36">
        <v>1.0</v>
      </c>
      <c r="AI277" s="34">
        <v>0.0</v>
      </c>
      <c r="AJ277" s="2" t="str">
        <f t="shared" si="200"/>
        <v>[NKF,DNA Master,Karimac_19,,100%,0]</v>
      </c>
      <c r="AK277" s="2" t="s">
        <v>138</v>
      </c>
      <c r="AL277" s="2" t="s">
        <v>139</v>
      </c>
      <c r="AM277" s="2" t="s">
        <v>140</v>
      </c>
      <c r="AN277" s="2" t="s">
        <v>1595</v>
      </c>
      <c r="AO277" s="41">
        <f>104/210</f>
        <v>0.4952380952</v>
      </c>
      <c r="AP277" s="41">
        <v>0.9882</v>
      </c>
      <c r="AQ277" s="2" t="str">
        <f t="shared" si="201"/>
        <v>[39S ribosomal protein L12,PDB,Bos taurus,2FTC_F        ,49.5238095238095%,98.82%]</v>
      </c>
      <c r="AR277" s="2" t="s">
        <v>63</v>
      </c>
      <c r="AS277" s="2" t="s">
        <v>68</v>
      </c>
      <c r="AT277" s="34">
        <v>0.0</v>
      </c>
      <c r="AU277" s="2" t="s">
        <v>63</v>
      </c>
    </row>
    <row r="278">
      <c r="A278" s="32">
        <v>276.0</v>
      </c>
      <c r="B278" s="33" t="s">
        <v>55</v>
      </c>
      <c r="C278" s="34">
        <v>128855.0</v>
      </c>
      <c r="D278" s="34">
        <v>128559.0</v>
      </c>
      <c r="E278" s="2" t="s">
        <v>113</v>
      </c>
      <c r="F278" s="2" t="s">
        <v>1596</v>
      </c>
      <c r="G278" s="34">
        <v>128855.0</v>
      </c>
      <c r="H278" s="2" t="s">
        <v>58</v>
      </c>
      <c r="I278" s="34">
        <f t="shared" si="208"/>
        <v>297</v>
      </c>
      <c r="J278" s="34">
        <v>128855.0</v>
      </c>
      <c r="K278" s="2" t="s">
        <v>58</v>
      </c>
      <c r="L278" s="34">
        <f t="shared" si="206"/>
        <v>297</v>
      </c>
      <c r="M278" s="2" t="s">
        <v>59</v>
      </c>
      <c r="N278" s="34">
        <v>292.0</v>
      </c>
      <c r="O278" s="34">
        <v>128855.0</v>
      </c>
      <c r="P278" s="34">
        <v>7.0</v>
      </c>
      <c r="Q278" s="2" t="s">
        <v>58</v>
      </c>
      <c r="R278" s="34">
        <f t="shared" si="195"/>
        <v>297</v>
      </c>
      <c r="S278" s="35">
        <v>0.441</v>
      </c>
      <c r="T278" s="34">
        <v>128738.0</v>
      </c>
      <c r="U278" s="34" t="s">
        <v>79</v>
      </c>
      <c r="V278" s="34">
        <f t="shared" si="207"/>
        <v>180</v>
      </c>
      <c r="W278" s="34" t="s">
        <v>1597</v>
      </c>
      <c r="X278" s="34" t="s">
        <v>1598</v>
      </c>
      <c r="Y278" s="34">
        <f t="shared" si="202"/>
        <v>128855</v>
      </c>
      <c r="Z278" s="34">
        <f t="shared" si="203"/>
        <v>128855</v>
      </c>
      <c r="AA278" s="34">
        <f t="shared" si="204"/>
        <v>128855</v>
      </c>
      <c r="AB278" s="2" t="s">
        <v>1599</v>
      </c>
      <c r="AC278" s="34">
        <v>128855.0</v>
      </c>
      <c r="AD278" s="2" t="s">
        <v>63</v>
      </c>
      <c r="AE278" s="2" t="s">
        <v>74</v>
      </c>
      <c r="AF278" s="39" t="s">
        <v>207</v>
      </c>
      <c r="AG278" s="2"/>
      <c r="AH278" s="36">
        <v>1.0</v>
      </c>
      <c r="AI278" s="34">
        <v>0.0</v>
      </c>
      <c r="AJ278" s="2" t="str">
        <f t="shared" si="200"/>
        <v>[NKF,DNA Master,SEA_MINDFLAYER_271,,100%,0]</v>
      </c>
      <c r="AK278" s="2" t="s">
        <v>67</v>
      </c>
      <c r="AL278" s="2"/>
      <c r="AM278" s="2"/>
      <c r="AN278" s="2"/>
      <c r="AO278" s="38"/>
      <c r="AP278" s="38"/>
      <c r="AQ278" s="2" t="str">
        <f t="shared" si="201"/>
        <v>[NKF, no hits above 90%,,,,0%,0%]</v>
      </c>
      <c r="AR278" s="2" t="s">
        <v>63</v>
      </c>
      <c r="AS278" s="2" t="s">
        <v>68</v>
      </c>
      <c r="AT278" s="34">
        <v>0.0</v>
      </c>
      <c r="AU278" s="2" t="s">
        <v>63</v>
      </c>
    </row>
    <row r="279">
      <c r="A279" s="32">
        <v>277.0</v>
      </c>
      <c r="B279" s="33" t="s">
        <v>55</v>
      </c>
      <c r="C279" s="34">
        <v>129089.0</v>
      </c>
      <c r="D279" s="34">
        <v>128934.0</v>
      </c>
      <c r="E279" s="2" t="s">
        <v>113</v>
      </c>
      <c r="F279" s="2" t="s">
        <v>1600</v>
      </c>
      <c r="G279" s="34">
        <v>129089.0</v>
      </c>
      <c r="H279" s="2" t="s">
        <v>58</v>
      </c>
      <c r="I279" s="34">
        <f t="shared" si="208"/>
        <v>156</v>
      </c>
      <c r="J279" s="34">
        <v>129089.0</v>
      </c>
      <c r="K279" s="2" t="s">
        <v>58</v>
      </c>
      <c r="L279" s="34">
        <f t="shared" si="206"/>
        <v>156</v>
      </c>
      <c r="M279" s="2" t="s">
        <v>59</v>
      </c>
      <c r="N279" s="34">
        <v>293.0</v>
      </c>
      <c r="O279" s="34">
        <v>129089.0</v>
      </c>
      <c r="P279" s="34">
        <v>14.0</v>
      </c>
      <c r="Q279" s="2" t="s">
        <v>58</v>
      </c>
      <c r="R279" s="34">
        <f t="shared" si="195"/>
        <v>156</v>
      </c>
      <c r="S279" s="35">
        <v>0.956</v>
      </c>
      <c r="T279" s="34">
        <v>129056.0</v>
      </c>
      <c r="U279" s="34" t="s">
        <v>58</v>
      </c>
      <c r="V279" s="34">
        <f t="shared" si="207"/>
        <v>123</v>
      </c>
      <c r="W279" s="34" t="s">
        <v>1601</v>
      </c>
      <c r="X279" s="34" t="s">
        <v>1602</v>
      </c>
      <c r="Y279" s="34">
        <f t="shared" si="202"/>
        <v>129089</v>
      </c>
      <c r="Z279" s="34">
        <f t="shared" si="203"/>
        <v>129089</v>
      </c>
      <c r="AA279" s="34">
        <f t="shared" si="204"/>
        <v>129089</v>
      </c>
      <c r="AB279" s="2" t="s">
        <v>1603</v>
      </c>
      <c r="AC279" s="34">
        <v>129089.0</v>
      </c>
      <c r="AD279" s="2" t="s">
        <v>63</v>
      </c>
      <c r="AE279" s="2" t="s">
        <v>131</v>
      </c>
      <c r="AF279" s="39" t="s">
        <v>1604</v>
      </c>
      <c r="AG279" s="2"/>
      <c r="AH279" s="36">
        <v>1.0</v>
      </c>
      <c r="AI279" s="37">
        <v>2.5E-28</v>
      </c>
      <c r="AJ279" s="2" t="str">
        <f t="shared" si="200"/>
        <v>[NKF,DNAMaster,SEA_ICHADBODCRANE_20,,100%,2.5E-28]</v>
      </c>
      <c r="AK279" s="2" t="s">
        <v>67</v>
      </c>
      <c r="AL279" s="2"/>
      <c r="AM279" s="2"/>
      <c r="AN279" s="2"/>
      <c r="AO279" s="38"/>
      <c r="AP279" s="38"/>
      <c r="AQ279" s="2" t="str">
        <f t="shared" si="201"/>
        <v>[NKF, no hits above 90%,,,,0%,0%]</v>
      </c>
      <c r="AR279" s="2" t="s">
        <v>63</v>
      </c>
      <c r="AS279" s="2" t="s">
        <v>68</v>
      </c>
      <c r="AT279" s="34">
        <v>0.0</v>
      </c>
      <c r="AU279" s="2" t="s">
        <v>63</v>
      </c>
    </row>
    <row r="280">
      <c r="A280" s="32">
        <v>278.0</v>
      </c>
      <c r="B280" s="33" t="s">
        <v>55</v>
      </c>
      <c r="C280" s="34">
        <v>129337.0</v>
      </c>
      <c r="D280" s="34">
        <v>129089.0</v>
      </c>
      <c r="E280" s="2" t="s">
        <v>56</v>
      </c>
      <c r="F280" s="2" t="s">
        <v>1605</v>
      </c>
      <c r="G280" s="2"/>
      <c r="H280" s="2"/>
      <c r="I280" s="34" t="str">
        <f t="shared" si="208"/>
        <v>N/A</v>
      </c>
      <c r="J280" s="34">
        <v>129337.0</v>
      </c>
      <c r="K280" s="2" t="s">
        <v>58</v>
      </c>
      <c r="L280" s="34">
        <f t="shared" si="206"/>
        <v>249</v>
      </c>
      <c r="M280" s="2" t="s">
        <v>191</v>
      </c>
      <c r="N280" s="34">
        <v>295.0</v>
      </c>
      <c r="O280" s="34">
        <v>129337.0</v>
      </c>
      <c r="P280" s="34">
        <v>6.0</v>
      </c>
      <c r="Q280" s="2" t="s">
        <v>58</v>
      </c>
      <c r="R280" s="34">
        <f t="shared" si="195"/>
        <v>249</v>
      </c>
      <c r="S280" s="35">
        <v>0.885</v>
      </c>
      <c r="T280" s="34">
        <v>129241.0</v>
      </c>
      <c r="U280" s="34" t="s">
        <v>79</v>
      </c>
      <c r="V280" s="34">
        <f t="shared" si="207"/>
        <v>153</v>
      </c>
      <c r="W280" s="34" t="s">
        <v>214</v>
      </c>
      <c r="X280" s="34" t="s">
        <v>1606</v>
      </c>
      <c r="Y280" s="2" t="str">
        <f t="shared" si="202"/>
        <v/>
      </c>
      <c r="Z280" s="34">
        <f t="shared" si="203"/>
        <v>129337</v>
      </c>
      <c r="AA280" s="34">
        <f t="shared" si="204"/>
        <v>129337</v>
      </c>
      <c r="AB280" s="2" t="s">
        <v>1607</v>
      </c>
      <c r="AC280" s="34">
        <v>129337.0</v>
      </c>
      <c r="AD280" s="2" t="s">
        <v>63</v>
      </c>
      <c r="AE280" s="2" t="s">
        <v>74</v>
      </c>
      <c r="AF280" s="39" t="s">
        <v>217</v>
      </c>
      <c r="AG280" s="2"/>
      <c r="AH280" s="36">
        <v>1.0</v>
      </c>
      <c r="AI280" s="34">
        <v>0.0</v>
      </c>
      <c r="AJ280" s="2" t="str">
        <f t="shared" si="200"/>
        <v>[NKF,DNA Master,SEA_MINDFLAYER_21,,100%,0]</v>
      </c>
      <c r="AK280" s="2" t="s">
        <v>67</v>
      </c>
      <c r="AL280" s="2"/>
      <c r="AM280" s="2"/>
      <c r="AN280" s="2"/>
      <c r="AO280" s="38"/>
      <c r="AP280" s="38"/>
      <c r="AQ280" s="2" t="str">
        <f t="shared" si="201"/>
        <v>[NKF, no hits above 90%,,,,0%,0%]</v>
      </c>
      <c r="AR280" s="2" t="s">
        <v>63</v>
      </c>
      <c r="AS280" s="2" t="s">
        <v>68</v>
      </c>
      <c r="AT280" s="34">
        <v>0.0</v>
      </c>
      <c r="AU280" s="2" t="s">
        <v>63</v>
      </c>
    </row>
    <row r="281">
      <c r="A281" s="32">
        <v>279.0</v>
      </c>
      <c r="B281" s="33" t="s">
        <v>55</v>
      </c>
      <c r="C281" s="34">
        <v>129746.0</v>
      </c>
      <c r="D281" s="34">
        <v>129537.0</v>
      </c>
      <c r="E281" s="2" t="s">
        <v>56</v>
      </c>
      <c r="F281" s="2" t="s">
        <v>1608</v>
      </c>
      <c r="G281" s="34">
        <v>129746.0</v>
      </c>
      <c r="H281" s="2" t="s">
        <v>143</v>
      </c>
      <c r="I281" s="34">
        <f t="shared" si="208"/>
        <v>210</v>
      </c>
      <c r="J281" s="34">
        <v>129746.0</v>
      </c>
      <c r="K281" s="2" t="s">
        <v>143</v>
      </c>
      <c r="L281" s="34">
        <f t="shared" si="206"/>
        <v>210</v>
      </c>
      <c r="M281" s="2" t="s">
        <v>59</v>
      </c>
      <c r="N281" s="34">
        <v>296.0</v>
      </c>
      <c r="O281" s="34">
        <v>129746.0</v>
      </c>
      <c r="P281" s="34">
        <v>11.0</v>
      </c>
      <c r="Q281" s="2" t="s">
        <v>143</v>
      </c>
      <c r="R281" s="34">
        <f t="shared" si="195"/>
        <v>210</v>
      </c>
      <c r="S281" s="35">
        <v>0.926</v>
      </c>
      <c r="T281" s="34">
        <v>129854.0</v>
      </c>
      <c r="U281" s="34" t="s">
        <v>143</v>
      </c>
      <c r="V281" s="34">
        <f t="shared" si="207"/>
        <v>318</v>
      </c>
      <c r="W281" s="34" t="s">
        <v>219</v>
      </c>
      <c r="X281" s="34" t="s">
        <v>1609</v>
      </c>
      <c r="Y281" s="34">
        <f t="shared" si="202"/>
        <v>129746</v>
      </c>
      <c r="Z281" s="34">
        <f t="shared" si="203"/>
        <v>129746</v>
      </c>
      <c r="AA281" s="34">
        <f t="shared" si="204"/>
        <v>129746</v>
      </c>
      <c r="AB281" s="2" t="s">
        <v>1610</v>
      </c>
      <c r="AC281" s="34">
        <v>129746.0</v>
      </c>
      <c r="AD281" s="2" t="s">
        <v>63</v>
      </c>
      <c r="AE281" s="2" t="s">
        <v>131</v>
      </c>
      <c r="AF281" s="2" t="s">
        <v>1611</v>
      </c>
      <c r="AG281" s="2"/>
      <c r="AH281" s="41">
        <v>0.9855</v>
      </c>
      <c r="AI281" s="37">
        <v>7.0E-44</v>
      </c>
      <c r="AJ281" s="2" t="str">
        <f t="shared" si="200"/>
        <v>[NKF,DNAMaster,LukeCage_23,,98.55%,7E-44]</v>
      </c>
      <c r="AK281" s="2" t="s">
        <v>63</v>
      </c>
      <c r="AL281" s="2" t="s">
        <v>85</v>
      </c>
      <c r="AM281" s="2" t="s">
        <v>86</v>
      </c>
      <c r="AN281" s="2" t="s">
        <v>1612</v>
      </c>
      <c r="AO281" s="41">
        <f>50/70</f>
        <v>0.7142857143</v>
      </c>
      <c r="AP281" s="41">
        <v>0.979</v>
      </c>
      <c r="AQ281" s="2" t="str">
        <f t="shared" si="201"/>
        <v>[NKF,Pfam,N/A,PF06288.17        ,71.4285714285714%,97.9%]</v>
      </c>
      <c r="AR281" s="2" t="s">
        <v>63</v>
      </c>
      <c r="AS281" s="2" t="s">
        <v>68</v>
      </c>
      <c r="AT281" s="34">
        <v>0.0</v>
      </c>
      <c r="AU281" s="2" t="s">
        <v>63</v>
      </c>
    </row>
    <row r="282">
      <c r="A282" s="32">
        <v>280.0</v>
      </c>
      <c r="B282" s="33" t="s">
        <v>55</v>
      </c>
      <c r="C282" s="34">
        <v>129942.0</v>
      </c>
      <c r="D282" s="34">
        <v>129766.0</v>
      </c>
      <c r="E282" s="2" t="s">
        <v>56</v>
      </c>
      <c r="F282" s="2" t="s">
        <v>1613</v>
      </c>
      <c r="G282" s="34">
        <v>129942.0</v>
      </c>
      <c r="H282" s="2" t="s">
        <v>58</v>
      </c>
      <c r="I282" s="34">
        <f t="shared" si="208"/>
        <v>177</v>
      </c>
      <c r="J282" s="34">
        <v>129879.0</v>
      </c>
      <c r="K282" s="2" t="s">
        <v>58</v>
      </c>
      <c r="L282" s="34">
        <f t="shared" si="206"/>
        <v>114</v>
      </c>
      <c r="M282" s="2" t="s">
        <v>127</v>
      </c>
      <c r="N282" s="34">
        <v>297.0</v>
      </c>
      <c r="O282" s="34">
        <v>129942.0</v>
      </c>
      <c r="P282" s="34">
        <v>6.0</v>
      </c>
      <c r="Q282" s="2" t="s">
        <v>58</v>
      </c>
      <c r="R282" s="34">
        <f t="shared" si="195"/>
        <v>177</v>
      </c>
      <c r="S282" s="35">
        <v>1.0</v>
      </c>
      <c r="T282" s="34">
        <v>129903.0</v>
      </c>
      <c r="U282" s="34" t="s">
        <v>143</v>
      </c>
      <c r="V282" s="34">
        <f t="shared" si="207"/>
        <v>138</v>
      </c>
      <c r="W282" s="34" t="s">
        <v>226</v>
      </c>
      <c r="X282" s="34" t="s">
        <v>1614</v>
      </c>
      <c r="Y282" s="34">
        <f t="shared" si="202"/>
        <v>129942</v>
      </c>
      <c r="Z282" s="34">
        <f t="shared" si="203"/>
        <v>129879</v>
      </c>
      <c r="AA282" s="34">
        <f t="shared" si="204"/>
        <v>129942</v>
      </c>
      <c r="AB282" s="2" t="s">
        <v>1615</v>
      </c>
      <c r="AC282" s="34">
        <v>129942.0</v>
      </c>
      <c r="AD282" s="2" t="s">
        <v>63</v>
      </c>
      <c r="AE282" s="2" t="s">
        <v>64</v>
      </c>
      <c r="AF282" s="2" t="s">
        <v>229</v>
      </c>
      <c r="AG282" s="40" t="s">
        <v>230</v>
      </c>
      <c r="AH282" s="36">
        <v>1.0</v>
      </c>
      <c r="AI282" s="37">
        <v>2.0E-33</v>
      </c>
      <c r="AJ282" s="2" t="str">
        <f t="shared" si="200"/>
        <v>[NKF,NCBI,SEA_WIPEOUT_277,QGH74484.1,100%,2E-33]</v>
      </c>
      <c r="AK282" s="2" t="s">
        <v>67</v>
      </c>
      <c r="AL282" s="2"/>
      <c r="AM282" s="2"/>
      <c r="AN282" s="2"/>
      <c r="AO282" s="38"/>
      <c r="AP282" s="38"/>
      <c r="AQ282" s="2" t="str">
        <f t="shared" si="201"/>
        <v>[NKF, no hits above 90%,,,,0%,0%]</v>
      </c>
      <c r="AR282" s="2" t="s">
        <v>63</v>
      </c>
      <c r="AS282" s="2" t="s">
        <v>68</v>
      </c>
      <c r="AT282" s="34">
        <v>0.0</v>
      </c>
      <c r="AU282" s="2" t="s">
        <v>63</v>
      </c>
    </row>
    <row r="283">
      <c r="A283" s="32">
        <v>281.0</v>
      </c>
      <c r="B283" s="33" t="s">
        <v>55</v>
      </c>
      <c r="C283" s="34">
        <v>130405.0</v>
      </c>
      <c r="D283" s="34">
        <v>130202.0</v>
      </c>
      <c r="E283" s="2" t="s">
        <v>69</v>
      </c>
      <c r="F283" s="2" t="s">
        <v>1616</v>
      </c>
      <c r="G283" s="34">
        <v>130405.0</v>
      </c>
      <c r="H283" s="2" t="s">
        <v>79</v>
      </c>
      <c r="I283" s="34">
        <f t="shared" si="208"/>
        <v>204</v>
      </c>
      <c r="J283" s="34">
        <v>130405.0</v>
      </c>
      <c r="K283" s="2" t="s">
        <v>79</v>
      </c>
      <c r="L283" s="34">
        <v>204.0</v>
      </c>
      <c r="M283" s="2" t="s">
        <v>59</v>
      </c>
      <c r="N283" s="2"/>
      <c r="O283" s="2"/>
      <c r="P283" s="2"/>
      <c r="Q283" s="2"/>
      <c r="R283" s="34" t="str">
        <f t="shared" si="195"/>
        <v>N/A</v>
      </c>
      <c r="S283" s="2"/>
      <c r="T283" s="34">
        <v>130249.0</v>
      </c>
      <c r="U283" s="34" t="s">
        <v>79</v>
      </c>
      <c r="V283" s="34">
        <v>48.0</v>
      </c>
      <c r="W283" s="34" t="s">
        <v>232</v>
      </c>
      <c r="X283" s="34" t="s">
        <v>1617</v>
      </c>
      <c r="Y283" s="34">
        <v>130405.0</v>
      </c>
      <c r="Z283" s="34">
        <v>130405.0</v>
      </c>
      <c r="AA283" s="2" t="s">
        <v>86</v>
      </c>
      <c r="AB283" s="2" t="s">
        <v>1618</v>
      </c>
      <c r="AC283" s="34">
        <v>130405.0</v>
      </c>
      <c r="AD283" s="2" t="s">
        <v>63</v>
      </c>
      <c r="AE283" s="2" t="s">
        <v>64</v>
      </c>
      <c r="AF283" s="2" t="s">
        <v>235</v>
      </c>
      <c r="AG283" s="40" t="s">
        <v>1619</v>
      </c>
      <c r="AH283" s="36">
        <v>1.0</v>
      </c>
      <c r="AI283" s="37">
        <v>3.0E-39</v>
      </c>
      <c r="AJ283" s="2" t="str">
        <f t="shared" si="200"/>
        <v>[NKF,NCBI,SEA_BIRCHLYN_23,QDF17406.1,100%,3E-39]</v>
      </c>
      <c r="AK283" s="2" t="s">
        <v>67</v>
      </c>
      <c r="AL283" s="2"/>
      <c r="AM283" s="2"/>
      <c r="AN283" s="51"/>
      <c r="AO283" s="38"/>
      <c r="AP283" s="38"/>
      <c r="AQ283" s="2" t="str">
        <f t="shared" si="201"/>
        <v>[NKF, no hits above 90%,,,,0%,0%]</v>
      </c>
      <c r="AR283" s="2" t="s">
        <v>63</v>
      </c>
      <c r="AS283" s="2" t="s">
        <v>68</v>
      </c>
      <c r="AT283" s="34">
        <v>0.0</v>
      </c>
      <c r="AU283" s="2" t="s">
        <v>63</v>
      </c>
    </row>
    <row r="284">
      <c r="A284" s="55">
        <v>282.0</v>
      </c>
      <c r="B284" s="56" t="s">
        <v>236</v>
      </c>
      <c r="C284" s="34">
        <v>130765.0</v>
      </c>
      <c r="D284" s="34">
        <v>131226.0</v>
      </c>
      <c r="E284" s="2" t="s">
        <v>56</v>
      </c>
      <c r="F284" s="2" t="s">
        <v>1620</v>
      </c>
      <c r="G284" s="34">
        <v>130975.0</v>
      </c>
      <c r="H284" s="2" t="s">
        <v>58</v>
      </c>
      <c r="I284" s="34">
        <f t="shared" si="208"/>
        <v>252</v>
      </c>
      <c r="J284" s="34">
        <v>130765.0</v>
      </c>
      <c r="K284" s="2" t="s">
        <v>58</v>
      </c>
      <c r="L284" s="34">
        <f>IF(ISBLANK(J284),"N/A", IF(J284&gt;$D284, ABS(J284-$D284+1),ABS(J284-$D284-1)))</f>
        <v>462</v>
      </c>
      <c r="M284" s="2" t="s">
        <v>127</v>
      </c>
      <c r="N284" s="34">
        <v>300.0</v>
      </c>
      <c r="O284" s="34">
        <v>130975.0</v>
      </c>
      <c r="P284" s="34">
        <v>11.0</v>
      </c>
      <c r="Q284" s="2" t="s">
        <v>58</v>
      </c>
      <c r="R284" s="34">
        <f t="shared" si="195"/>
        <v>252</v>
      </c>
      <c r="S284" s="35">
        <v>1.0</v>
      </c>
      <c r="T284" s="34">
        <v>130765.0</v>
      </c>
      <c r="U284" s="34" t="s">
        <v>58</v>
      </c>
      <c r="V284" s="34">
        <f>IF(ISBLANK(T284),"N/A", IF(T284&gt;$D284, ABS(T284-$D284+1),ABS(T284-$D284-1)))</f>
        <v>462</v>
      </c>
      <c r="W284" s="34" t="s">
        <v>1621</v>
      </c>
      <c r="X284" s="34" t="s">
        <v>1622</v>
      </c>
      <c r="Y284" s="34">
        <f>G284</f>
        <v>130975</v>
      </c>
      <c r="Z284" s="34">
        <f>J284</f>
        <v>130765</v>
      </c>
      <c r="AA284" s="34">
        <v>130975.0</v>
      </c>
      <c r="AB284" s="2" t="s">
        <v>1623</v>
      </c>
      <c r="AC284" s="34">
        <v>130765.0</v>
      </c>
      <c r="AD284" s="2" t="s">
        <v>312</v>
      </c>
      <c r="AE284" s="2" t="s">
        <v>131</v>
      </c>
      <c r="AF284" s="2" t="s">
        <v>282</v>
      </c>
      <c r="AG284" s="2"/>
      <c r="AH284" s="36">
        <v>1.0</v>
      </c>
      <c r="AI284" s="37">
        <v>0.0</v>
      </c>
      <c r="AJ284" s="2" t="str">
        <f t="shared" si="200"/>
        <v>[HNH endonuclease,DNAMaster,JimJam,,100%,0]</v>
      </c>
      <c r="AK284" s="57" t="s">
        <v>1624</v>
      </c>
      <c r="AL284" s="2" t="s">
        <v>408</v>
      </c>
      <c r="AM284" s="68" t="s">
        <v>1625</v>
      </c>
      <c r="AN284" s="2" t="s">
        <v>1626</v>
      </c>
      <c r="AO284" s="41">
        <v>0.506</v>
      </c>
      <c r="AP284" s="41">
        <v>0.9857</v>
      </c>
      <c r="AQ284" s="2" t="str">
        <f t="shared" si="201"/>
        <v>[Uncharacterized protein L426,UniProt,Acanthamoeba polyphaga mimivirus (APMV),Q5UQM9,50.6%,98.57%]</v>
      </c>
      <c r="AR284" s="2" t="s">
        <v>63</v>
      </c>
      <c r="AS284" s="2" t="s">
        <v>76</v>
      </c>
      <c r="AT284" s="34">
        <v>0.0</v>
      </c>
      <c r="AU284" s="2" t="s">
        <v>312</v>
      </c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</row>
    <row r="101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</row>
    <row r="10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</row>
    <row r="1020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</row>
    <row r="10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</row>
    <row r="102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</row>
    <row r="102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</row>
    <row r="10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</row>
    <row r="10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</row>
    <row r="10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</row>
    <row r="10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</row>
    <row r="1028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</row>
    <row r="102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</row>
    <row r="1030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</row>
    <row r="103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</row>
    <row r="103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</row>
    <row r="103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</row>
  </sheetData>
  <mergeCells count="7">
    <mergeCell ref="G1:I1"/>
    <mergeCell ref="J1:L1"/>
    <mergeCell ref="O1:S1"/>
    <mergeCell ref="T1:X1"/>
    <mergeCell ref="AD1:AJ1"/>
    <mergeCell ref="AS1:AT1"/>
    <mergeCell ref="AK1:AQ1"/>
  </mergeCells>
  <hyperlinks>
    <hyperlink r:id="rId1" ref="AG5"/>
    <hyperlink r:id="rId2" location="tabview=tab0" ref="AN9"/>
    <hyperlink r:id="rId3" ref="AG11"/>
    <hyperlink r:id="rId4" ref="AG14"/>
    <hyperlink r:id="rId5" ref="AG16"/>
    <hyperlink r:id="rId6" location="tabview=tab0" ref="AN26"/>
    <hyperlink r:id="rId7" ref="AG27"/>
    <hyperlink r:id="rId8" ref="AG36"/>
    <hyperlink r:id="rId9" ref="AG37"/>
    <hyperlink r:id="rId10" ref="AG43"/>
    <hyperlink r:id="rId11" ref="AM45"/>
    <hyperlink r:id="rId12" ref="AG46"/>
    <hyperlink r:id="rId13" ref="AG47"/>
    <hyperlink r:id="rId14" ref="AG48"/>
    <hyperlink r:id="rId15" ref="AG49"/>
    <hyperlink r:id="rId16" ref="AG50"/>
    <hyperlink r:id="rId17" ref="AG51"/>
    <hyperlink r:id="rId18" ref="AG52"/>
    <hyperlink r:id="rId19" ref="AG53"/>
    <hyperlink r:id="rId20" ref="AG56"/>
    <hyperlink r:id="rId21" ref="AM59"/>
    <hyperlink r:id="rId22" ref="AG61"/>
    <hyperlink r:id="rId23" ref="AM62"/>
    <hyperlink r:id="rId24" ref="AG63"/>
    <hyperlink r:id="rId25" ref="AM64"/>
    <hyperlink r:id="rId26" ref="AG65"/>
    <hyperlink r:id="rId27" ref="AM66"/>
    <hyperlink r:id="rId28" ref="AF67"/>
    <hyperlink r:id="rId29" ref="AG67"/>
    <hyperlink r:id="rId30" ref="AF68"/>
    <hyperlink r:id="rId31" ref="AG68"/>
    <hyperlink r:id="rId32" ref="AG70"/>
    <hyperlink r:id="rId33" ref="AF71"/>
    <hyperlink r:id="rId34" ref="AG71"/>
    <hyperlink r:id="rId35" ref="AF73"/>
    <hyperlink r:id="rId36" ref="AG73"/>
    <hyperlink r:id="rId37" ref="AG75"/>
    <hyperlink r:id="rId38" ref="AF76"/>
    <hyperlink r:id="rId39" ref="AG76"/>
    <hyperlink r:id="rId40" ref="AG78"/>
    <hyperlink r:id="rId41" ref="AG79"/>
    <hyperlink r:id="rId42" ref="AF80"/>
    <hyperlink r:id="rId43" ref="AG80"/>
    <hyperlink r:id="rId44" ref="AG95"/>
    <hyperlink r:id="rId45" ref="AG110"/>
    <hyperlink r:id="rId46" ref="AM134"/>
    <hyperlink r:id="rId47" ref="AG150"/>
    <hyperlink r:id="rId48" location="tabview=tab0" ref="AN165"/>
    <hyperlink r:id="rId49" location="tabview=tab0" ref="AN173"/>
    <hyperlink r:id="rId50" ref="AN180"/>
    <hyperlink r:id="rId51" location="tabview=tab0" ref="AN181"/>
    <hyperlink r:id="rId52" ref="AM188"/>
    <hyperlink r:id="rId53" ref="AN188"/>
    <hyperlink r:id="rId54" ref="AM190"/>
    <hyperlink r:id="rId55" ref="AN190"/>
    <hyperlink r:id="rId56" location="tabview=tab0" ref="AN206"/>
    <hyperlink r:id="rId57" ref="AG222"/>
    <hyperlink r:id="rId58" ref="AG223"/>
    <hyperlink r:id="rId59" ref="AG226"/>
    <hyperlink r:id="rId60" ref="AG228"/>
    <hyperlink r:id="rId61" location="alnHdr_AXH66518" ref="AD231"/>
    <hyperlink r:id="rId62" ref="AG231"/>
    <hyperlink r:id="rId63" location="tabview=tab0" ref="AN231"/>
    <hyperlink r:id="rId64" ref="AG234"/>
    <hyperlink r:id="rId65" ref="AG235"/>
    <hyperlink r:id="rId66" ref="AG236"/>
    <hyperlink r:id="rId67" ref="AG237"/>
    <hyperlink r:id="rId68" ref="AG238"/>
    <hyperlink r:id="rId69" ref="AG239"/>
    <hyperlink r:id="rId70" ref="AG241"/>
    <hyperlink r:id="rId71" ref="AG242"/>
    <hyperlink r:id="rId72" ref="AG247"/>
    <hyperlink r:id="rId73" ref="AN260"/>
    <hyperlink r:id="rId74" ref="AN261"/>
    <hyperlink r:id="rId75" location="alnHdr_AXH66518" ref="AD264"/>
    <hyperlink r:id="rId76" location="tabview=tab0" ref="AN264"/>
    <hyperlink r:id="rId77" ref="AM265"/>
    <hyperlink r:id="rId78" ref="AN265"/>
    <hyperlink r:id="rId79" ref="AN268"/>
    <hyperlink r:id="rId80" ref="AG273"/>
    <hyperlink r:id="rId81" ref="AG282"/>
    <hyperlink r:id="rId82" ref="AG283"/>
    <hyperlink r:id="rId83" ref="AM284"/>
  </hyperlinks>
  <drawing r:id="rId84"/>
</worksheet>
</file>