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" sheetId="1" r:id="rId4"/>
    <sheet state="visible" name="Gaps" sheetId="2" r:id="rId5"/>
  </sheets>
  <definedNames>
    <definedName hidden="1" localSheetId="0" name="_xlnm._FilterDatabase">ALL!$A$1:$AU$86</definedName>
  </definedNames>
  <calcPr/>
</workbook>
</file>

<file path=xl/sharedStrings.xml><?xml version="1.0" encoding="utf-8"?>
<sst xmlns="http://schemas.openxmlformats.org/spreadsheetml/2006/main" count="2237" uniqueCount="856">
  <si>
    <t>Glimmer</t>
  </si>
  <si>
    <t>GeneMark</t>
  </si>
  <si>
    <t>Starterator</t>
  </si>
  <si>
    <t>RBS</t>
  </si>
  <si>
    <t>BLAST</t>
  </si>
  <si>
    <t>SIF-BLAST: REPORT BEST HIT</t>
  </si>
  <si>
    <t>SIF-HHPred: REPORT BEST OVERALL HIT. IF BEST HIT IS NOT VIRUS-RELATED, REPORT BEST "RELEVANT" HIT AS WELL (i.e., "VIRUS","PHAGE", "BACTERIOPHAGE") ; PRIORITIZE PDB RESULTS</t>
  </si>
  <si>
    <t>Synteny</t>
  </si>
  <si>
    <t>Membrane</t>
  </si>
  <si>
    <t>Gene</t>
  </si>
  <si>
    <t xml:space="preserve">Stop Position </t>
  </si>
  <si>
    <t xml:space="preserve">Stop Codon </t>
  </si>
  <si>
    <t>GeneMarkS CP Range</t>
  </si>
  <si>
    <t>Glimmer Start Position</t>
  </si>
  <si>
    <t xml:space="preserve">Glimmer Start Codon </t>
  </si>
  <si>
    <t>Length Using Glimmer Start</t>
  </si>
  <si>
    <t xml:space="preserve">GeneMark Start Position </t>
  </si>
  <si>
    <t>GeneMark Start Codon</t>
  </si>
  <si>
    <t>Length Using GeneMark Start</t>
  </si>
  <si>
    <t>Starterator - best start Position</t>
  </si>
  <si>
    <t>Starterator - best start #</t>
  </si>
  <si>
    <t>Starterator - best start Codon (will need to look this up using RBS)</t>
  </si>
  <si>
    <t>Length Using Starterator Start</t>
  </si>
  <si>
    <t>Starterator - found in % genes in the pham</t>
  </si>
  <si>
    <t>RBS best start position (highest Z score, least negative Final Score)</t>
  </si>
  <si>
    <t>RBS best start Codon</t>
  </si>
  <si>
    <t>Length Using RBS Start</t>
  </si>
  <si>
    <t>RBS Zvalue, Final Score</t>
  </si>
  <si>
    <t>longest possible ORF (start position, start codon)</t>
  </si>
  <si>
    <t>BLASTP of ALL best possible start sites (blast within phages DB) [CANDIDATE START POSITION, gene name, FULL RANGE, percent identity] [Zizibeth_21 minor tail protein, 1:747 - 7:753, 100%] ***Make sure the blast results are not to the SAME draft genome (i.e BiggityBass_draft11 to Biggity Bass_draft11) it should be to a different phage || best indicated in bold (if multiple)</t>
  </si>
  <si>
    <t xml:space="preserve">FINAL START SITE! </t>
  </si>
  <si>
    <t>SIF-BLAST [NKF/Function]</t>
  </si>
  <si>
    <t>SIF-BLAST [database]</t>
  </si>
  <si>
    <t>SIF-BLAST [phage name_gene number]</t>
  </si>
  <si>
    <t>SIF-BLAST [database gene accession number (if applicable - i.e., NCBI BLASTp)]</t>
  </si>
  <si>
    <t>SIF-BLAST [% alignment (identity)]</t>
  </si>
  <si>
    <t>SIF-BLAST [e value]</t>
  </si>
  <si>
    <t>Full SIF-BLAST annotation [NKF/function, database, phage name and gene number, database gene accession number, % alignment (identity), e value]</t>
  </si>
  <si>
    <t>Length using Final Start Site</t>
  </si>
  <si>
    <t>SIF-HHPred [NKF/Function]</t>
  </si>
  <si>
    <t>SIF-HHPred [database]</t>
  </si>
  <si>
    <t>SIF-HHPred [phage name_gene number (if applicable)]</t>
  </si>
  <si>
    <t>SIF-HHPred [Hit]</t>
  </si>
  <si>
    <t>SIF-HHPred [% alignment] - MANUAL CALCULATION: (length of sequence included in the alignment / full length of query sequence)</t>
  </si>
  <si>
    <t>SIF-HHPred [probability]</t>
  </si>
  <si>
    <t>Full SIF-HHPred annotation [NKF/function, database, phage name and gene number (if applicable), Hit, % alignment, probability]</t>
  </si>
  <si>
    <t>SIF-Synteny [function, upstream is ____ (if applicable), downstream is ____ (if applicable), just like in Phage ____ ; if you cannot call function based on neighboring genes from other phages, NKF or N/A] EXAMPLE: minor tail protein, upstream is tape measure protein, downstream is minor tail protein, just like in Phage AnClar]</t>
  </si>
  <si>
    <t>Membrane-SOSUI [Membrane or soluble?]</t>
  </si>
  <si>
    <t>Membrane-TMHMM [Number of TMHs (transmembrane helices)]</t>
  </si>
  <si>
    <t>FINAL FUNCTION</t>
  </si>
  <si>
    <t>Notes</t>
  </si>
  <si>
    <t>TGA</t>
  </si>
  <si>
    <t>1 - 580</t>
  </si>
  <si>
    <t>ATG</t>
  </si>
  <si>
    <t>GTG</t>
  </si>
  <si>
    <t>(2.633, -3.486)</t>
  </si>
  <si>
    <t>600 (1, ATG)</t>
  </si>
  <si>
    <t>[1, Yago84_1, parB-like nuclease domain protein, 1:199 - 1:199, 96%]</t>
  </si>
  <si>
    <t>ParB-like nuclease domain protein</t>
  </si>
  <si>
    <t>PhagesDB</t>
  </si>
  <si>
    <t>Yago84_1</t>
  </si>
  <si>
    <t>N/A</t>
  </si>
  <si>
    <t>e-110</t>
  </si>
  <si>
    <t>[ParB-like nuclease domain protein, PhagesDB, Yago84_1, N/A, 96%, e-110]</t>
  </si>
  <si>
    <t>Stage 0 sporulation protein J; ParB, chromosome segregation</t>
  </si>
  <si>
    <t>PDB</t>
  </si>
  <si>
    <t>Bacillus subtilis (strain 168)</t>
  </si>
  <si>
    <t>6SDK_A</t>
  </si>
  <si>
    <t>[Stage 0 sporulation protein J; ParB, chromosome segregation, PDB, Bacillus subtilis (strain 168), 6SDK_A, 68.5% , 99.6%]</t>
  </si>
  <si>
    <t>[ParB-like nuclease domain protein, N/A, downstream is NKF, just like in phage Yago94]</t>
  </si>
  <si>
    <t>ParB-like nuclease domain</t>
  </si>
  <si>
    <t>600 - 1825</t>
  </si>
  <si>
    <t>(2.701, -3.489)</t>
  </si>
  <si>
    <t>1248 (579, GTG)</t>
  </si>
  <si>
    <t>[597, AnClar_2, ATP binding cassette-like protein, 1:409 - 1:409, 98%]</t>
  </si>
  <si>
    <t>ATP binding cassette-like protein</t>
  </si>
  <si>
    <t>AnClar_2</t>
  </si>
  <si>
    <t>[ATP binding cassette-like protein, PhagesDB, AnClar_2, N/A, 98%, 0.0]</t>
  </si>
  <si>
    <t>Amino acid ABC transporter, ATP-binding protein</t>
  </si>
  <si>
    <t>Thermus thermophilus HB8</t>
  </si>
  <si>
    <t>4U00_A</t>
  </si>
  <si>
    <t>[Amino acid ABC transporter, ATP-binding protein, PDB, Thermus thermophilus HB8, 4U00_A, 49.51%, 99.81%]</t>
  </si>
  <si>
    <t>[ATP binding casette-like protein, downstream is tRNA-methyltransferase, just lke in Phage AnClar]</t>
  </si>
  <si>
    <t>TAG</t>
  </si>
  <si>
    <t>1820-2460</t>
  </si>
  <si>
    <t>(2.886, -2.974)</t>
  </si>
  <si>
    <t>651, (1823, ATG)</t>
  </si>
  <si>
    <r>
      <rPr>
        <rFont val="Arial"/>
        <b/>
        <color theme="1"/>
        <sz val="9.0"/>
      </rPr>
      <t>[1823, Yago84_3, function unknown, 1:216 - 1:216, 97%]</t>
    </r>
    <r>
      <rPr>
        <rFont val="Arial"/>
        <color rgb="FFEA4335"/>
        <sz val="9.0"/>
      </rPr>
      <t xml:space="preserve"> </t>
    </r>
    <r>
      <rPr>
        <rFont val="Arial"/>
        <color rgb="FF212529"/>
        <sz val="9.0"/>
      </rPr>
      <t>+</t>
    </r>
    <r>
      <rPr>
        <rFont val="Arial"/>
        <color rgb="FFEA4335"/>
        <sz val="9.0"/>
      </rPr>
      <t xml:space="preserve"> </t>
    </r>
    <r>
      <rPr>
        <rFont val="Arial"/>
        <color theme="1"/>
        <sz val="9.0"/>
      </rPr>
      <t>[2330,Yago 84_3, function unknown, 1:47-170:216, 97%]</t>
    </r>
  </si>
  <si>
    <t>NKF</t>
  </si>
  <si>
    <t>Yago84_3</t>
  </si>
  <si>
    <t>e-122</t>
  </si>
  <si>
    <t>[NKF, PhagesDB, Yago84_3, N/A, 97%, e-122]</t>
  </si>
  <si>
    <t>N-Terminal Formyltransferase Domain</t>
  </si>
  <si>
    <t>SCOPe</t>
  </si>
  <si>
    <t>Escherichia Coli [TaxId:562]</t>
  </si>
  <si>
    <t>d2blna2</t>
  </si>
  <si>
    <t>[N-Terminal Formyltransferase Domain, SCOPe, Escherichia Coli [TaxId:562], d2blna2, 90.78%, 100%]</t>
  </si>
  <si>
    <t>[tRNA-methyltransferase, upstream is a ATP binding cassette-like protein, downstream is a terminase, just like in Phage AnClar]</t>
  </si>
  <si>
    <t>tRNA-methyltransferase</t>
  </si>
  <si>
    <t>2460-4150</t>
  </si>
  <si>
    <t>(2.711, -3.390)</t>
  </si>
  <si>
    <t>1740 (2457, GTG)</t>
  </si>
  <si>
    <t>[2457,Yago84_4, terminase,1:579-1:579, 96%]</t>
  </si>
  <si>
    <t>terminase</t>
  </si>
  <si>
    <t>Yago84_4</t>
  </si>
  <si>
    <t>[terminase, PhagesDB, Yago84_4, N/A, 96%, 0]</t>
  </si>
  <si>
    <t>DNA packaging protein Gp17; large terminase</t>
  </si>
  <si>
    <t>Bacteriophage T4</t>
  </si>
  <si>
    <t>3CPE_A</t>
  </si>
  <si>
    <t>[DNA packaging protein Gp17; large terminase, PDB, Bacteriophage T4, 3CPE_A, 83.28%, 100]</t>
  </si>
  <si>
    <t xml:space="preserve">[terminase, upstream is tRNA-methyltransferase, downstream is RuvC-like resolvase, just like in Phage AnClar] </t>
  </si>
  <si>
    <t>4200-4700</t>
  </si>
  <si>
    <t>(2.377, -4.528)</t>
  </si>
  <si>
    <t>528 (4713, ATG)</t>
  </si>
  <si>
    <r>
      <rPr>
        <rFont val="Arial"/>
        <b/>
        <color theme="1"/>
        <sz val="9.0"/>
      </rPr>
      <t>[4713, LittleMunchkin_Draft_7, function unknown,1:175-6:180, 92%]</t>
    </r>
    <r>
      <rPr>
        <rFont val="Arial"/>
        <color theme="1"/>
        <sz val="9.0"/>
      </rPr>
      <t xml:space="preserve"> + [4452, LittleMunchkin_Draft_7, function unknown, 1:88 - 93:180, 92%]</t>
    </r>
  </si>
  <si>
    <t>LittleMunchkin_Draft_7</t>
  </si>
  <si>
    <t>[NKF, PhagesDB, LittleMunchkin_Draft_7, N/A, 92%, 8e-90]</t>
  </si>
  <si>
    <t>RuvC endonuclease</t>
  </si>
  <si>
    <t>Lactococcus phage bIL67</t>
  </si>
  <si>
    <t>4KTW_A</t>
  </si>
  <si>
    <t>[RuvC endonuclease, PDB, Lactococcus phage bIL67, 4KTW_A, 86.36%, 99.9%]</t>
  </si>
  <si>
    <t>[RuvC-like revolvase, upstream is a terminase downstream is NKF, just like Phage AnClar]</t>
  </si>
  <si>
    <t>RuvC-like resolvase</t>
  </si>
  <si>
    <t>4750 - 5090</t>
  </si>
  <si>
    <t>4749 (least negative final score), 5061 (highest z-score)</t>
  </si>
  <si>
    <t>ATG, ATG</t>
  </si>
  <si>
    <t>342, 30</t>
  </si>
  <si>
    <t>(1.477, -5.879), (1.804, -5.986)</t>
  </si>
  <si>
    <t>342 (4749, ATG)</t>
  </si>
  <si>
    <t>[4749, Yago84_6, function unknown, 3:113 - 1:111, 94%]</t>
  </si>
  <si>
    <t>Yago84_6</t>
  </si>
  <si>
    <t>[NKF, PhagesDB, Yago84_6, N/A, 94%, 6e-57]</t>
  </si>
  <si>
    <t>DUF1360; protein of unknown function</t>
  </si>
  <si>
    <t>Pfam</t>
  </si>
  <si>
    <t>PF07098.14</t>
  </si>
  <si>
    <t>[DUF1360; protein of unknown function, Pfam, N/A, PF07089.14, 75.44%, 99.9%]</t>
  </si>
  <si>
    <t>[NKF, upstream is RuvC-like resolvase, downstream is portal protein, just like in Phage AnClar]</t>
  </si>
  <si>
    <t>membrane</t>
  </si>
  <si>
    <t>membrane protein</t>
  </si>
  <si>
    <t>5230-6940</t>
  </si>
  <si>
    <t>(2.99, -2.765)</t>
  </si>
  <si>
    <t>1842 (5116, GTG)</t>
  </si>
  <si>
    <r>
      <rPr>
        <rFont val="Arial"/>
        <b/>
        <color rgb="FF000000"/>
        <sz val="9.0"/>
      </rPr>
      <t xml:space="preserve">[5116, Yago84_7 portal protien, 1:613-1:613, 97%] </t>
    </r>
    <r>
      <rPr>
        <rFont val="Arial"/>
        <color rgb="FF000000"/>
        <sz val="9.0"/>
      </rPr>
      <t>+ [5230, Yago84_7, portal protein, 1:575-39:613, 97%] + [6589, Yago84_7portal protein, 1:122 - 492:613, 96%]</t>
    </r>
  </si>
  <si>
    <t>portal protein</t>
  </si>
  <si>
    <t>Yago84_7</t>
  </si>
  <si>
    <t>[portal protein, PhagesDB, Yago84_7, 97%, 0]</t>
  </si>
  <si>
    <t>phageportal protein</t>
  </si>
  <si>
    <t>Rhodobacter capsulatus</t>
  </si>
  <si>
    <t>6TE9_A</t>
  </si>
  <si>
    <t>[phage portal protein, PDB, Rhodobacter capsulatus, 6TE9_A, 63.36%, 100%]</t>
  </si>
  <si>
    <t>[portal protien, upstream is NKF, downstream is capsid maturation protease, just like in AnClar and Yago84]</t>
  </si>
  <si>
    <t>6950 - 9400</t>
  </si>
  <si>
    <t>TTG</t>
  </si>
  <si>
    <r>
      <rPr>
        <rFont val="Arial"/>
        <color rgb="FF212529"/>
        <sz val="9.0"/>
      </rPr>
      <t xml:space="preserve">7895 (least negative final score), </t>
    </r>
    <r>
      <rPr>
        <rFont val="Arial"/>
        <color rgb="FF212529"/>
        <sz val="9.0"/>
      </rPr>
      <t>7994 (highest z-score)</t>
    </r>
  </si>
  <si>
    <r>
      <rPr>
        <rFont val="Arial"/>
        <color rgb="FF212529"/>
        <sz val="9.0"/>
      </rPr>
      <t xml:space="preserve">GTG, </t>
    </r>
    <r>
      <rPr>
        <rFont val="Arial"/>
        <color rgb="FF212529"/>
        <sz val="9.0"/>
      </rPr>
      <t>ATG</t>
    </r>
  </si>
  <si>
    <r>
      <rPr>
        <rFont val="Arial"/>
        <color rgb="FF212529"/>
        <sz val="9.0"/>
      </rPr>
      <t xml:space="preserve">1455, </t>
    </r>
    <r>
      <rPr>
        <rFont val="Arial"/>
        <color rgb="FF212529"/>
        <sz val="9.0"/>
      </rPr>
      <t>1356</t>
    </r>
  </si>
  <si>
    <r>
      <rPr>
        <rFont val="Arial"/>
        <color rgb="FF212529"/>
        <sz val="9.0"/>
      </rPr>
      <t>(3.071, -2.601), (</t>
    </r>
    <r>
      <rPr>
        <rFont val="Arial"/>
        <color rgb="FF212529"/>
        <sz val="9.0"/>
      </rPr>
      <t>3.243, -2.605)</t>
    </r>
  </si>
  <si>
    <t>2403 (6947, TTG)</t>
  </si>
  <si>
    <r>
      <rPr>
        <rFont val="Arial"/>
        <b/>
        <color theme="1"/>
        <sz val="9.0"/>
      </rPr>
      <t>[6947, AnClar_8 capsid maturation protease and MuF-like fusion protein, 1:800 - 1:801, 95%]</t>
    </r>
    <r>
      <rPr>
        <rFont val="Arial"/>
        <color theme="1"/>
        <sz val="9.0"/>
      </rPr>
      <t xml:space="preserve"> + [6965, AnClar_8 capsid maturation protease and MuF-like fusion protein, 1:794 - 7:801, 94%] + [7895, Yago84_8 capsid maturation protease and MuF-like fusion protein, 1:484 - 286:770, 95%] + [7994, Yago84_8 capsid maturation protease and MuF-like fusion protein, 1:451 - 319:770, 95%]</t>
    </r>
  </si>
  <si>
    <t>capsid maturation protease and MuF-like fusion protein</t>
  </si>
  <si>
    <t>AnClar_8</t>
  </si>
  <si>
    <t>[capsid maturation protease and MuF-like fusion protein, PhagesDB, AnClar_8, N/A, 95%, 0.0]</t>
  </si>
  <si>
    <t>Phage_Mu_F</t>
  </si>
  <si>
    <t>PF04233.17</t>
  </si>
  <si>
    <t>[Phage_Mu_F, Pfam, N/A, PF04233.17, 15.11%, 99.3%]</t>
  </si>
  <si>
    <t>[capsid maturation protease and MuF-like fusion protein, upstream is a portal protein, downstream is NKF, just like in Phage AnClar and Yago84]</t>
  </si>
  <si>
    <t>capsid maturation protease</t>
  </si>
  <si>
    <t>9340-9540</t>
  </si>
  <si>
    <t>(2.701, -4.000)</t>
  </si>
  <si>
    <t>465, (9090, GTG)</t>
  </si>
  <si>
    <r>
      <rPr>
        <rFont val="Arial"/>
        <color rgb="FF000000"/>
        <sz val="9.0"/>
      </rPr>
      <t xml:space="preserve"> [9342, Yago84_9, function unknown, 4:70-1:67, 88%] + </t>
    </r>
    <r>
      <rPr>
        <rFont val="Arial"/>
        <b/>
        <color rgb="FF000000"/>
        <sz val="9.0"/>
      </rPr>
      <t>[9351, Yago84_9, function unknown, 1:67-1:67, 89%]</t>
    </r>
  </si>
  <si>
    <t>Yago84_9</t>
  </si>
  <si>
    <t>[NKF, PhagesDB, Yago84_9, N/A, 89%, 4e-30]</t>
  </si>
  <si>
    <t>[NKF - no significant results]</t>
  </si>
  <si>
    <t>[NKF, upstream is capside maturation protease,downstream is major capsid hexamer protein, just like in phage Sour]</t>
  </si>
  <si>
    <t xml:space="preserve">soluble </t>
  </si>
  <si>
    <t>TAA</t>
  </si>
  <si>
    <t>9660-11310</t>
  </si>
  <si>
    <t>(3.049, -2.996)</t>
  </si>
  <si>
    <t>1698 (9650, GTG)</t>
  </si>
  <si>
    <r>
      <rPr>
        <rFont val="Arial"/>
        <b/>
        <color theme="1"/>
        <sz val="9.0"/>
      </rPr>
      <t xml:space="preserve">[9650, Yago84_11, major capsid hexamer protein, 1:565-1:565, 95%] </t>
    </r>
    <r>
      <rPr>
        <rFont val="Arial"/>
        <color theme="1"/>
        <sz val="9.0"/>
      </rPr>
      <t>+ [11183, LittleMunchkin_Draft_12, function unknown, 1:54-513:566, 96%]</t>
    </r>
  </si>
  <si>
    <t>major capsid hexamer protein</t>
  </si>
  <si>
    <t>Yago84_11</t>
  </si>
  <si>
    <t>[major capsid hexamer protein, PhagesDB, Yago84_11, N/A, 95%, 0]</t>
  </si>
  <si>
    <t>[major capsid hexamer protein, upstream is NKF, downstream is major capsid pentamer protein, just like in Phage Sour]</t>
  </si>
  <si>
    <t>11460-12200</t>
  </si>
  <si>
    <t>(3.325, -2.090)</t>
  </si>
  <si>
    <t>783 (11443, ATG)</t>
  </si>
  <si>
    <t xml:space="preserve">[11443, AnClar_12, major capsid pentamer protein, 1:260-1:260, 98%] </t>
  </si>
  <si>
    <t>major capsid pentamer protein</t>
  </si>
  <si>
    <t>AnClar_12</t>
  </si>
  <si>
    <t>e-148</t>
  </si>
  <si>
    <t>[major capsid pentamer protein, PhagesDB, AnClar_12, N/A, 98%, e-148]</t>
  </si>
  <si>
    <t>[major capsid pentamer protein, upstream is major capsid hexamer protein, downstream is NKF, just like in Phages AnClar and Yago84]</t>
  </si>
  <si>
    <t>12200 - 12850</t>
  </si>
  <si>
    <r>
      <rPr>
        <rFont val="Arial"/>
        <color theme="1"/>
        <sz val="9.0"/>
      </rPr>
      <t>12234 (highest z-score)</t>
    </r>
    <r>
      <rPr>
        <rFont val="Arial"/>
        <color theme="1"/>
        <sz val="9.0"/>
      </rPr>
      <t>, 12720 (least negative final score)</t>
    </r>
  </si>
  <si>
    <r>
      <rPr>
        <rFont val="Arial"/>
        <color theme="1"/>
        <sz val="9.0"/>
      </rPr>
      <t xml:space="preserve">ATG, </t>
    </r>
    <r>
      <rPr>
        <rFont val="Arial"/>
        <color theme="1"/>
        <sz val="9.0"/>
      </rPr>
      <t>TTG</t>
    </r>
  </si>
  <si>
    <r>
      <rPr>
        <rFont val="Arial"/>
        <color theme="1"/>
        <sz val="9.0"/>
      </rPr>
      <t xml:space="preserve">633, </t>
    </r>
    <r>
      <rPr>
        <rFont val="Arial"/>
        <color theme="1"/>
        <sz val="9.0"/>
      </rPr>
      <t>147</t>
    </r>
  </si>
  <si>
    <r>
      <rPr>
        <rFont val="Arial"/>
        <color theme="1"/>
        <sz val="9.0"/>
      </rPr>
      <t>(2.216, -4.406), (</t>
    </r>
    <r>
      <rPr>
        <rFont val="Arial"/>
        <color theme="1"/>
        <sz val="9.0"/>
      </rPr>
      <t>2.201, -4.357)</t>
    </r>
  </si>
  <si>
    <t>633 (12234, ATG)</t>
  </si>
  <si>
    <r>
      <rPr>
        <rFont val="Arial"/>
        <b/>
        <color theme="1"/>
        <sz val="9.0"/>
      </rPr>
      <t>[12234, AnClar_13, function unknown, 1:210 - 1:173, 68%]</t>
    </r>
    <r>
      <rPr>
        <rFont val="Arial"/>
        <color theme="1"/>
        <sz val="9.0"/>
      </rPr>
      <t xml:space="preserve"> + [12720, Yago84_13, function unknown, 1:48 - 124:173, 88%]</t>
    </r>
  </si>
  <si>
    <t>AnClar_13</t>
  </si>
  <si>
    <t>[NKF, PhagesDB, AnClar_13, N/A, 68%, 3e-71]</t>
  </si>
  <si>
    <t>[NKF, upstream is major capsid pentamer protein, downstream is NKF, just like in phages AnClar and Yago84]</t>
  </si>
  <si>
    <t>soluble</t>
  </si>
  <si>
    <t>12810 - 13250</t>
  </si>
  <si>
    <t>(2.838, -3.151)</t>
  </si>
  <si>
    <t>396,(12863, ATG)</t>
  </si>
  <si>
    <t>[12863, Yago84_14/AnClar_14, function unknown, 1:131-1:131, 96%]</t>
  </si>
  <si>
    <t>Yago84_14/ AnClar_14 (identical hits)</t>
  </si>
  <si>
    <t>[NFK, PhagesDB, Yago84_14/ AnClar_14, N/A, 96%,6e-68]</t>
  </si>
  <si>
    <t>[NKF, upstream and downstream are NKF, just like in phages AnClar and Yago84]</t>
  </si>
  <si>
    <t xml:space="preserve">membrane protein </t>
  </si>
  <si>
    <t>13250 - 13700</t>
  </si>
  <si>
    <t>(3.325, -2.231)</t>
  </si>
  <si>
    <t>894 (12841, ATG)</t>
  </si>
  <si>
    <r>
      <rPr>
        <rFont val="Arial"/>
        <b/>
        <color rgb="FF000000"/>
        <sz val="9.0"/>
      </rPr>
      <t>[13261, Yago84_15, function unknown, 1:157-1:157,94%]</t>
    </r>
    <r>
      <rPr>
        <rFont val="Arial"/>
        <color rgb="FF000000"/>
        <sz val="9.0"/>
      </rPr>
      <t xml:space="preserve"> + [13003, Yago84_15, function unknown, 87:243-1:157, 94%]</t>
    </r>
  </si>
  <si>
    <t>Yago84_15</t>
  </si>
  <si>
    <t>[NKF,PhagesDB,Yago84_15, N/A, 94%, 1.00e-80]</t>
  </si>
  <si>
    <t>13725 - 14180</t>
  </si>
  <si>
    <t>(2.744, -4.567)</t>
  </si>
  <si>
    <t>795 (13407, GTG)</t>
  </si>
  <si>
    <r>
      <rPr>
        <rFont val="Arial"/>
        <b/>
        <color rgb="FF000000"/>
        <sz val="9.0"/>
      </rPr>
      <t>[13731, Yago84_16, function unknown, 1:156-1:156 , 90%]</t>
    </r>
    <r>
      <rPr>
        <rFont val="Arial"/>
        <color rgb="FF000000"/>
        <sz val="9.0"/>
      </rPr>
      <t xml:space="preserve"> + [13752, Yago84_16, function unknown, 1:149-8:156, 89%] + [13755, Yago84_16, function unknown, 1:148-9:156, 89%]</t>
    </r>
  </si>
  <si>
    <t>Yago84_16</t>
  </si>
  <si>
    <t>[NKF, PhagesDB, Yago84_16, N/A, 90%, 2e-79]</t>
  </si>
  <si>
    <t>4 (3 SOSUI)</t>
  </si>
  <si>
    <t>14200-14500</t>
  </si>
  <si>
    <t>(2.392, -5.022)</t>
  </si>
  <si>
    <t>312 (14198, ATG)</t>
  </si>
  <si>
    <r>
      <rPr>
        <rFont val="Arial"/>
        <b/>
        <color theme="1"/>
        <sz val="9.0"/>
      </rPr>
      <t>[14198, Yago84_17, function unknown, 1:103-1:103, 96%]</t>
    </r>
    <r>
      <rPr>
        <rFont val="Arial"/>
        <color theme="1"/>
        <sz val="9.0"/>
      </rPr>
      <t xml:space="preserve"> + [14351, Yago84_17, function unknown, 1:52-52:103, 94%]</t>
    </r>
  </si>
  <si>
    <t>Yago84_17</t>
  </si>
  <si>
    <t>[NKF, PhagesDB, Yago84_17, N/A, 96%, 2e-50]</t>
  </si>
  <si>
    <t>14600-15350</t>
  </si>
  <si>
    <t>(3.292, -2.297)</t>
  </si>
  <si>
    <t>813 (14580, ATG)</t>
  </si>
  <si>
    <t>[14580, Little Munchkin_Draft_19, function unknown, 1:268,-1:268, 97%]</t>
  </si>
  <si>
    <t>LittleMunchkin_Draft_19</t>
  </si>
  <si>
    <t>E-155</t>
  </si>
  <si>
    <t>[NKF, PhagesDB, LittleMunchkin_Draft_19, N/A, 97%, e-155]</t>
  </si>
  <si>
    <t>[NKF, upstream is NKF, just like in phages AnClar and Yago84]</t>
  </si>
  <si>
    <t>NFK</t>
  </si>
  <si>
    <t>15500 - 17850</t>
  </si>
  <si>
    <t>(2.990, -2.828)</t>
  </si>
  <si>
    <t>2361 (15509, ATG)</t>
  </si>
  <si>
    <t xml:space="preserve">[15509, Skog_160 tail spike protein, 13:785 - 43:809, 79%] </t>
  </si>
  <si>
    <t>tail spike protein</t>
  </si>
  <si>
    <t>Skog_160</t>
  </si>
  <si>
    <t>[tail spike protein, PhagesDB, Skog_160, N/A, 79%, 0]</t>
  </si>
  <si>
    <t>tailspike gp27; beta-helix, tailspike</t>
  </si>
  <si>
    <t>Pseudomonas phage phi297</t>
  </si>
  <si>
    <t>4RU5_B</t>
  </si>
  <si>
    <t>[tailspike gp27; beta-helix tailspike, PDB, Pseudonomas phage phi297, 4RU5_B, 61.5%, 99.9%]</t>
  </si>
  <si>
    <t>[NKF, no similar genes in phages AnClar, Yago84, and Sour]</t>
  </si>
  <si>
    <t>17880 - 18640</t>
  </si>
  <si>
    <t>17886 (highest z-score), 18498 (least negative final score)</t>
  </si>
  <si>
    <t>GTG, ATG</t>
  </si>
  <si>
    <t>753, 141</t>
  </si>
  <si>
    <t>(2.715, -4.420), (2.376, -4.003)</t>
  </si>
  <si>
    <t>804 (17835,GTG)</t>
  </si>
  <si>
    <r>
      <rPr>
        <rFont val="Arial"/>
        <b/>
        <color theme="1"/>
        <sz val="9.0"/>
      </rPr>
      <t>[17886, AnClar_20, head-to-tail adaptor, 3:250 - 1:248, 96%]</t>
    </r>
    <r>
      <rPr>
        <rFont val="Arial"/>
        <color theme="1"/>
        <sz val="9.0"/>
      </rPr>
      <t xml:space="preserve"> + </t>
    </r>
    <r>
      <rPr>
        <rFont val="Arial"/>
        <color theme="1"/>
        <sz val="9.0"/>
      </rPr>
      <t>[18498, Yago84_19, head-to-tail adaptor, 1:46-197:242, 97%]</t>
    </r>
  </si>
  <si>
    <t>head-to-tail adaptor</t>
  </si>
  <si>
    <t>AnClar_20</t>
  </si>
  <si>
    <t>e-146</t>
  </si>
  <si>
    <t>[head-to-tail adaptor, PhagesDB, AnClar_20, N/A, 96%, e-146]</t>
  </si>
  <si>
    <t>adaptor protein</t>
  </si>
  <si>
    <t>VIRUS; Rhodobacter capsulatus</t>
  </si>
  <si>
    <t>6TE9_D</t>
  </si>
  <si>
    <t xml:space="preserve"> [adaptor protein, PDBe, VIRUS; Rhodobacter capsulatus, 6TE9_D, 83.67% , 99.5%]</t>
  </si>
  <si>
    <t>[head-to-tail adaptor, downstream is NKF, just like in phages AnClar and Yago84]</t>
  </si>
  <si>
    <t>18630-19170</t>
  </si>
  <si>
    <t>(2.103, -4.635)</t>
  </si>
  <si>
    <t>735, (18452, GTG)</t>
  </si>
  <si>
    <r>
      <rPr>
        <rFont val="Arial"/>
        <b/>
        <color theme="1"/>
        <sz val="9.0"/>
      </rPr>
      <t xml:space="preserve">[18635, Yago84_20 function unknown, 1:183-1:183, 94%] </t>
    </r>
    <r>
      <rPr>
        <rFont val="Arial"/>
        <color theme="1"/>
        <sz val="9.0"/>
      </rPr>
      <t>+ [18638, Yago84_20 function unknown, 1:182-2:183, 94%]</t>
    </r>
  </si>
  <si>
    <t>Yago84_20</t>
  </si>
  <si>
    <t>e-101</t>
  </si>
  <si>
    <t>[NKF, PhagesDB, Yago84_20, N/A, 94%, e-101]</t>
  </si>
  <si>
    <t>[NKF, upstream is head-to-tail adaptor, downstream is NKF, just like in phages AnClar and Yago84]</t>
  </si>
  <si>
    <t>19180 - 19530</t>
  </si>
  <si>
    <t>(3.243, -2.253)</t>
  </si>
  <si>
    <t>327 (19197, ATG)</t>
  </si>
  <si>
    <t>[19197, Yago84_21,function unknown, 2:108-3:109, 94%]</t>
  </si>
  <si>
    <t>Yago84_21</t>
  </si>
  <si>
    <t>NKF, PhagesDB, Yago84_21, N/A, 94%,2e-53]</t>
  </si>
  <si>
    <t>[NKF, upstream is NKF, downstream is tail assembly chaperone, just like in phages AnClar and Yago84]</t>
  </si>
  <si>
    <t>19520-19920</t>
  </si>
  <si>
    <t>(2.744, -3.613)</t>
  </si>
  <si>
    <t>414 (19520, ATG)</t>
  </si>
  <si>
    <r>
      <rPr>
        <rFont val="Arial"/>
        <b/>
        <color rgb="FF000000"/>
        <sz val="9.0"/>
      </rPr>
      <t>[19520, Yago84_22, tail assembly chaperone, 1:137-1:137, 94%]</t>
    </r>
    <r>
      <rPr>
        <rFont val="Arial"/>
        <color rgb="FF000000"/>
        <sz val="9.0"/>
      </rPr>
      <t xml:space="preserve"> + [19703, Yago84_22, tail assembly chaperone, 1:76 - 62:137, 94%]</t>
    </r>
  </si>
  <si>
    <t>tail assembly chaperone</t>
  </si>
  <si>
    <t>Yago84_22</t>
  </si>
  <si>
    <t>[tail assembly chaperone, PhagesDB, Yago84_22, 94%, 4E-69]</t>
  </si>
  <si>
    <t>gp10 putative tail-component</t>
  </si>
  <si>
    <t>Bacteriophage HK97</t>
  </si>
  <si>
    <t>PF04883.15</t>
  </si>
  <si>
    <t>[gp10 putative tail-component, Pfam, Bacteriophage HK97, PF04883.15, 52.17%, 99.2%]</t>
  </si>
  <si>
    <t>[tail assembly chaperone, upstream is NKF, downstream is NKF, just like in phages AnClar and Yago84]</t>
  </si>
  <si>
    <t>https://seaphages.org/forums/topic/5337/ + https://seaphages.org/forums/topic/5009/</t>
  </si>
  <si>
    <t>20000-20470</t>
  </si>
  <si>
    <t>19979 (least negative final score), 20369 (highest z-score)</t>
  </si>
  <si>
    <t>516, 126</t>
  </si>
  <si>
    <t>(2.222, -4.395), (2.622, -4.608)</t>
  </si>
  <si>
    <t>516 (19979,ATG)</t>
  </si>
  <si>
    <r>
      <rPr>
        <rFont val="Arial"/>
        <b/>
        <color rgb="FF000000"/>
        <sz val="9.0"/>
      </rPr>
      <t>[19979,AnClar_24, function unknown, 1:171-1:187, 83%]</t>
    </r>
    <r>
      <rPr>
        <rFont val="Arial"/>
        <color rgb="FF000000"/>
        <sz val="9.0"/>
      </rPr>
      <t xml:space="preserve"> + [20369, function unknown, 1:41 - 147:187, 97%]</t>
    </r>
  </si>
  <si>
    <t>AnClar_24</t>
  </si>
  <si>
    <t>[NKF,PhagesDB,AnClar_24,N/A, 83%, 6.00e-82]</t>
  </si>
  <si>
    <t>[NKF, upstream is NKF, downstream is tape measure protein, just like in phages AnClar and Yago84]</t>
  </si>
  <si>
    <t>20530-25750</t>
  </si>
  <si>
    <t>(2.990, -2.765)</t>
  </si>
  <si>
    <t>5241 (20531, GTG)</t>
  </si>
  <si>
    <r>
      <rPr>
        <rFont val="Arial"/>
        <b/>
        <color theme="1"/>
        <sz val="9.0"/>
      </rPr>
      <t>[20531, AnClar_25, tape measure protein, 1:1746 - 1:1828, 83%]</t>
    </r>
    <r>
      <rPr>
        <rFont val="Arial"/>
        <color theme="1"/>
        <sz val="9.0"/>
      </rPr>
      <t xml:space="preserve"> + [23588, Yago84_24, tape measure protein, 1:727 - 1101:1828, 96%]</t>
    </r>
  </si>
  <si>
    <t>tape measure protein</t>
  </si>
  <si>
    <t>AnClar_25</t>
  </si>
  <si>
    <t>[tape measure protein, AnClar_25, N/A, 83%, 0]</t>
  </si>
  <si>
    <t>Staphylococcus virus 80alpha</t>
  </si>
  <si>
    <t>6V8I_AF</t>
  </si>
  <si>
    <t>[Tape measure protein, PDB, Staphylococcus virus 80alpha, 6V8I_AF, 1.83%,99.7%]</t>
  </si>
  <si>
    <t>[tape measure protein, upstream is NKF, downstream is minor tail protein, just like in Phages AnClar and Yago84]</t>
  </si>
  <si>
    <t>25750 - 27300</t>
  </si>
  <si>
    <t>(2.643, -3.816)</t>
  </si>
  <si>
    <t>1530 (25779, ATG)</t>
  </si>
  <si>
    <r>
      <rPr>
        <rFont val="Arial"/>
        <b/>
        <color theme="1"/>
        <sz val="9.0"/>
      </rPr>
      <t xml:space="preserve">[25779, AnClar_26, minor tail protein, 1:509 - 1:509, 98%] </t>
    </r>
    <r>
      <rPr>
        <rFont val="Arial"/>
        <color theme="1"/>
        <sz val="9.0"/>
      </rPr>
      <t>+ [26127, AnClar_26 minor tail protein, 1:393 - 117:509, 98%]</t>
    </r>
  </si>
  <si>
    <t>minor tail protein</t>
  </si>
  <si>
    <t>AnClar_26</t>
  </si>
  <si>
    <t>[minor tail protein, PhagesDB, AnClar_26, N/A, 98%, 0]</t>
  </si>
  <si>
    <t>[minor tail protein, upstream is tape measure protein, downstream is minor tail protein, just like in Phages AnClar and Yago84]</t>
  </si>
  <si>
    <t xml:space="preserve">minor tail protein </t>
  </si>
  <si>
    <t>27320-28340</t>
  </si>
  <si>
    <t>27310 (least negative final score), 27508 (highest z-score)</t>
  </si>
  <si>
    <t>1041, 843</t>
  </si>
  <si>
    <t>(2.213, -4.474), (2.358, -5.345)</t>
  </si>
  <si>
    <t>1041 (27310,GTG)</t>
  </si>
  <si>
    <r>
      <rPr>
        <rFont val="Arial"/>
        <b/>
        <color theme="1"/>
        <sz val="9.0"/>
      </rPr>
      <t>[27310, Yago84_26, minor tail protein, 1:346-1:346, 95%] / [27310, AnClar_27, minor tail protein, 1:346-1:346, 95%]</t>
    </r>
    <r>
      <rPr>
        <rFont val="Arial"/>
        <color theme="1"/>
        <sz val="9.0"/>
      </rPr>
      <t xml:space="preserve"> + </t>
    </r>
    <r>
      <rPr>
        <rFont val="Arial"/>
        <color theme="1"/>
        <sz val="9.0"/>
      </rPr>
      <t xml:space="preserve">[27508, Yago84_26, minor tail protein, 1:280-67:346, 95%] / [27508, AnClar_27, minor tail protein, 1:280-67:346, 95%] </t>
    </r>
  </si>
  <si>
    <t>Yago84_26/AnClar_27 (identical hits)</t>
  </si>
  <si>
    <t>[minor tail protein, PhagesDB, Yago84_26/AnClar_27, N/A, 95%, 0.0]</t>
  </si>
  <si>
    <t>tail protein</t>
  </si>
  <si>
    <t>Prophage MuSo2</t>
  </si>
  <si>
    <t>3CDD_D</t>
  </si>
  <si>
    <t>[tail protein, PDB, Prophage MuSo2, 3CDD_D, 94.52%, 99.8%]</t>
  </si>
  <si>
    <t>[minor tail protein, upstream is minor tail protein, downstream is minor tail protein, just like phages CloverMinnie and Sour]</t>
  </si>
  <si>
    <t>28350 - 29450</t>
  </si>
  <si>
    <t>(2.678, -3.456)</t>
  </si>
  <si>
    <t>1134 (28347, GTG)</t>
  </si>
  <si>
    <t>[28347, Mariokart_27, minor tail protein, 5:376-6:382, 66%]</t>
  </si>
  <si>
    <t>Mariokart_27</t>
  </si>
  <si>
    <t>e-137</t>
  </si>
  <si>
    <t>[minor tail protein, PhagesDB, Mariokart_27, N/A, 66%, e-137]</t>
  </si>
  <si>
    <t>[minor tail protein, upstream is minor tail protein, just like in phage Sour]</t>
  </si>
  <si>
    <t>29500-29750</t>
  </si>
  <si>
    <t>29477 (least negative final score), 29600 (highest z-score)</t>
  </si>
  <si>
    <t>ATG, GTG</t>
  </si>
  <si>
    <t>264. 141</t>
  </si>
  <si>
    <t>(1.969, -4.966), (2.062, -4.988)</t>
  </si>
  <si>
    <t>531 (29210, GTG)</t>
  </si>
  <si>
    <r>
      <rPr>
        <rFont val="Arial"/>
        <b/>
        <color theme="1"/>
        <sz val="9.0"/>
      </rPr>
      <t>[29477, Ligma_28, function unknown, 1:87-1:87, 64%]</t>
    </r>
    <r>
      <rPr>
        <rFont val="Arial"/>
        <color theme="1"/>
        <sz val="9.0"/>
      </rPr>
      <t xml:space="preserve"> + [29600, Shatter_Draft_28, function unknown, 2:46-41:85, 68%]</t>
    </r>
  </si>
  <si>
    <t>Ligma_28</t>
  </si>
  <si>
    <t>[NKF, PhagesDB, Ligma_28, N/A, 64%, 3e-30]</t>
  </si>
  <si>
    <t>29750-30310</t>
  </si>
  <si>
    <t>(2.643,-3.465)</t>
  </si>
  <si>
    <t>615 (29751, ATG)</t>
  </si>
  <si>
    <t xml:space="preserve">[29751, Yago84_29, function unknown, 1:204-1:204, 98%] </t>
  </si>
  <si>
    <t>Yago84_29</t>
  </si>
  <si>
    <t>e-117</t>
  </si>
  <si>
    <t>[NKF, PhagesDB, Yago84_29, N/A, 98%, e-117]</t>
  </si>
  <si>
    <t>[NKF, downstream is minor tail protein, just like in phage AnClar]</t>
  </si>
  <si>
    <t>30350 - 31000</t>
  </si>
  <si>
    <t>(2.876, -2.995)</t>
  </si>
  <si>
    <t>807 (30185, GTG)</t>
  </si>
  <si>
    <r>
      <rPr>
        <rFont val="Arial"/>
        <b/>
        <color theme="1"/>
        <sz val="9.0"/>
      </rPr>
      <t>[30362, AnClar_31, minor tail protein, 1:209 - 1-209, 99%]</t>
    </r>
    <r>
      <rPr>
        <rFont val="Arial"/>
        <color theme="1"/>
        <sz val="9.0"/>
      </rPr>
      <t xml:space="preserve"> + [30569, AnClar_31, minor tail protein, 1:140 - 70:209, 98%]</t>
    </r>
  </si>
  <si>
    <t>AnClar_31</t>
  </si>
  <si>
    <t>e-119</t>
  </si>
  <si>
    <t>[minor tail protein, PhagesDB, AnClar_31, N/A, 99%, e-119]</t>
  </si>
  <si>
    <t>[minor tail protein, downstream is minor tail protein, just like in phage AnClar]</t>
  </si>
  <si>
    <t>30990-31580</t>
  </si>
  <si>
    <t>31354 (least negative final score), 31366 (highest z-score)</t>
  </si>
  <si>
    <t>GTG, GTG</t>
  </si>
  <si>
    <t>231, 219</t>
  </si>
  <si>
    <t>(2.586, -3.661), (2.701, -3.699)</t>
  </si>
  <si>
    <t>639 (30946, GTG)</t>
  </si>
  <si>
    <r>
      <rPr>
        <rFont val="Arial"/>
        <b/>
        <color rgb="FF000000"/>
        <sz val="9.0"/>
      </rPr>
      <t>[30988, Yago84_31, function unknown, 1:198-1:198, 96%]</t>
    </r>
    <r>
      <rPr>
        <rFont val="Arial"/>
        <color rgb="FF000000"/>
        <sz val="9.0"/>
      </rPr>
      <t xml:space="preserve"> </t>
    </r>
    <r>
      <rPr>
        <rFont val="Arial"/>
        <b/>
        <color rgb="FF000000"/>
        <sz val="9.0"/>
      </rPr>
      <t>[30988, AnClar_32, minor tail protein, 1:198-1:198, 96%]</t>
    </r>
    <r>
      <rPr>
        <rFont val="Arial"/>
        <color rgb="FF000000"/>
        <sz val="9.0"/>
      </rPr>
      <t xml:space="preserve"> + [31354, Yago84_31, function unknown, 1:76-123:198, 94%] + [31366, Yago84_31, function unknown, 1:72-127:198, 94%]</t>
    </r>
  </si>
  <si>
    <t>AnClar_32</t>
  </si>
  <si>
    <t>e-108</t>
  </si>
  <si>
    <t>[minor tail protein, PhagesDB, AnClar_32, N/A, 96%, e-108]</t>
  </si>
  <si>
    <t>[minor tail protein, upstream is minor tail protein, downstream is NKF, just like phageAnClar]</t>
  </si>
  <si>
    <t>31610- 31920</t>
  </si>
  <si>
    <t>(2.99, -3.867)</t>
  </si>
  <si>
    <t>348 (31616, ATG)</t>
  </si>
  <si>
    <r>
      <rPr>
        <rFont val="Arial"/>
        <b/>
        <color rgb="FF000000"/>
        <sz val="9.0"/>
      </rPr>
      <t>[31616, Yago84_32, function unknown, 1:115-1:115, 94%]</t>
    </r>
    <r>
      <rPr>
        <rFont val="Arial"/>
        <color rgb="FF000000"/>
        <sz val="9.0"/>
      </rPr>
      <t xml:space="preserve"> + [31862, Yago84_32, function unknown, 1:33- 83:115, 93%]</t>
    </r>
  </si>
  <si>
    <t>Yago84_32</t>
  </si>
  <si>
    <t>[NKF, PhagesDB, Yago84_32, 94%, 4E-58]</t>
  </si>
  <si>
    <t>[NKF, upstream is minor tail protein, downstream is NKF, just like in phage AnClar]</t>
  </si>
  <si>
    <t>31960 - 32690 (CP combined between gene 33-34)</t>
  </si>
  <si>
    <t>(1.940, -4.884)</t>
  </si>
  <si>
    <t>312 (31960,GTG)</t>
  </si>
  <si>
    <r>
      <rPr>
        <rFont val="Arial"/>
        <b/>
        <color rgb="FF000000"/>
        <sz val="9.0"/>
      </rPr>
      <t>[31960, Yago84_33 / AnClar_34, function unknown, 1:103-1:103,97%]</t>
    </r>
    <r>
      <rPr>
        <rFont val="Arial"/>
        <color rgb="FF000000"/>
        <sz val="9.0"/>
      </rPr>
      <t xml:space="preserve"> + [32095,Yago84_33 / AnClar_34, function unknown 1:58-46:103, 100%]</t>
    </r>
  </si>
  <si>
    <t>Yago84_33 / AnClar_34</t>
  </si>
  <si>
    <t>[NKF,phagedb,Yago84_33 / AnClar_34, N/A, 100%, 3.00E-53]</t>
  </si>
  <si>
    <t>32299 (least negative final score), 32488 (highest z-score)</t>
  </si>
  <si>
    <t>402, 213</t>
  </si>
  <si>
    <t>(1.561, -5.999), (1.691, -6.435)</t>
  </si>
  <si>
    <t>417 (32284, ATG)</t>
  </si>
  <si>
    <t>[32284, Yago84_34, function unknown, 1:138-1:138, 92%] + [32299, AnClar_35, function unknown, 1:133-1:133, 92] + [32488, Yago84_34, function unknown, 1:70 - 69:138, 85%]</t>
  </si>
  <si>
    <t>Yago84_34</t>
  </si>
  <si>
    <t>[NKF, PhagesDB, Yago84_34, N/A, 92%, 1e-68]</t>
  </si>
  <si>
    <t>[NKF, upstream is NKF, downstream is minor tail protein, just like in phage AnClar]</t>
  </si>
  <si>
    <t>Soluble</t>
  </si>
  <si>
    <t>32700-33395</t>
  </si>
  <si>
    <t>(2.321, -4.767)</t>
  </si>
  <si>
    <t>699 (32697, ATG)</t>
  </si>
  <si>
    <r>
      <rPr>
        <rFont val="Arial"/>
        <b/>
        <color rgb="FF000000"/>
        <sz val="9.0"/>
      </rPr>
      <t>[32697, Yago84_35, function unknown, 1:232-1:232, 94%] [32697, AnClar_36, minor tail protein, 1:232 - 1:232, 94%]</t>
    </r>
    <r>
      <rPr>
        <rFont val="Arial"/>
        <color rgb="FF000000"/>
        <sz val="9.0"/>
      </rPr>
      <t xml:space="preserve"> + [33081, Yago84_35, function unknown, 1:104-129:232, 95%]</t>
    </r>
  </si>
  <si>
    <t>AnClar_36</t>
  </si>
  <si>
    <t>e-123</t>
  </si>
  <si>
    <t>[minor tail protein, PhagesDB, AnClar_36, N/A, 94%, e-123]</t>
  </si>
  <si>
    <t>[minor tail protein, upstream is NKF, downstream is minor tail protein, just like in phage AnClar]</t>
  </si>
  <si>
    <t>33400- 34850 (CP combined between gene 36 and 37)</t>
  </si>
  <si>
    <t>(2.643, -3.606)</t>
  </si>
  <si>
    <t>1239 (33038, ATG)</t>
  </si>
  <si>
    <t>[33404, Sour_41, minor tail protein, 1:290-1:290, 73%]</t>
  </si>
  <si>
    <t>Sour_41</t>
  </si>
  <si>
    <t>E-112</t>
  </si>
  <si>
    <t>[minor tail protein, PhagesDB, Sour_41, 73%, E-112]</t>
  </si>
  <si>
    <t>[minor tail protein, upstream is minor tail protein, downstream is minor tail protein, just like in phage AnClar]</t>
  </si>
  <si>
    <t>(2.932, -2.944)</t>
  </si>
  <si>
    <t>564 (34280, GTG)</t>
  </si>
  <si>
    <t xml:space="preserve">[34280,LittleMunchkin_Draft_39, function unknown, 1:186-1:186, 81%] </t>
  </si>
  <si>
    <t>LittleMunchkin_Draft_39</t>
  </si>
  <si>
    <t>[NKF, PhagesDB, LittleMunchkin_Draft_39, N/A, 81%, 3e-89]</t>
  </si>
  <si>
    <t>[minor tail protein, upstream is minor tail protein, just like in phage AnClar]</t>
  </si>
  <si>
    <t>34850 - 35050</t>
  </si>
  <si>
    <t>(2.715, -3.381)</t>
  </si>
  <si>
    <t>243 (35082, ATG)</t>
  </si>
  <si>
    <t>[35067, Yago84_38, function unknown, 1:75 - 1:75, 97%]</t>
  </si>
  <si>
    <t>Yago84_38</t>
  </si>
  <si>
    <t>[NKF, PhagesDB, Yago84_38, N/A, 97%, 8e-38]</t>
  </si>
  <si>
    <t>terminase gpNU1 subunit domain</t>
  </si>
  <si>
    <t>Bacteriophage lamba [TaxId: 10710]</t>
  </si>
  <si>
    <t>d1j9ia_</t>
  </si>
  <si>
    <t>[terminase gpNU1 subunit domain, SCOPe, Bacteriophage lambda [TaxId: 10710], d1j9ia_, 67.11%, 98.5%]</t>
  </si>
  <si>
    <t>35120 - 35550</t>
  </si>
  <si>
    <t>(2.732, -4.113)</t>
  </si>
  <si>
    <t>564 (35645, GTG)</t>
  </si>
  <si>
    <r>
      <rPr>
        <rFont val="Arial"/>
        <color rgb="FF000000"/>
        <sz val="9.0"/>
      </rPr>
      <t>[35582, Yago84_39, function unknown, 28:166-1:39, 95%] +</t>
    </r>
    <r>
      <rPr>
        <rFont val="Arial"/>
        <b/>
        <color rgb="FF000000"/>
        <sz val="9.0"/>
      </rPr>
      <t xml:space="preserve"> [35501, Yago84_39, function unknown, 1:139-1:139, 95%] [35501, AnClar_40, LamD-like, 1:139 - 1:139, 95%]</t>
    </r>
  </si>
  <si>
    <t>LamD-like</t>
  </si>
  <si>
    <t>AnClar_40</t>
  </si>
  <si>
    <t>[LamD-like, PhagesDB, AnClar_40, N/A, 95%, 5e-75]</t>
  </si>
  <si>
    <t>P22 C2 repressor</t>
  </si>
  <si>
    <t>Enterobacteria phage P22</t>
  </si>
  <si>
    <t>1ADR_A</t>
  </si>
  <si>
    <t>[P22 C2 repressor, PDB, Enterobacteria phage P22, 1ADR_A, 56.43%, 98.1%]</t>
  </si>
  <si>
    <t>[LamD-like, downstream is NKF, just like phage AnClar]</t>
  </si>
  <si>
    <t>capsid decoration protein, LamD-like</t>
  </si>
  <si>
    <t>35560-36280</t>
  </si>
  <si>
    <t>(3.132, -3.006)</t>
  </si>
  <si>
    <t>717 (36280, ATG)</t>
  </si>
  <si>
    <t>[36280, Yago84_40, function unknown, 1:238-1:236, 76%]</t>
  </si>
  <si>
    <t>Yago84_40</t>
  </si>
  <si>
    <t>[NKF, PhagesDB, Yago84_40, 76%, 1E-99]</t>
  </si>
  <si>
    <t>DUF6011</t>
  </si>
  <si>
    <t>PF19474.2</t>
  </si>
  <si>
    <t>[DUF6011, Pfam, N/A, PF19474.2, 14.64%, 99%]</t>
  </si>
  <si>
    <t>[NKF, upstream is LamD-like, downstream is lysin A, just like in phages AnClar and Sour]</t>
  </si>
  <si>
    <t>36420 - 37550</t>
  </si>
  <si>
    <t>(3.149, -2.794)</t>
  </si>
  <si>
    <t>1506 (36035, GTG)</t>
  </si>
  <si>
    <t>[36386, AnClar_42, lysin A, 1:384-1:384, 97%]</t>
  </si>
  <si>
    <t>lysin A</t>
  </si>
  <si>
    <t>AnClar_42</t>
  </si>
  <si>
    <t>[lysin A, PhagesDB, AnClar_42, N/A, 97%, 0]</t>
  </si>
  <si>
    <t>lysozyme</t>
  </si>
  <si>
    <t>Bacteriophage T7 [TaxId: 10760]</t>
  </si>
  <si>
    <t>d1lbaa_</t>
  </si>
  <si>
    <t>[lysozyme, SCOPe, Bacteriophage T7 [TaxId: 10760], d1lbaa_, 36.36%, 99.5%]</t>
  </si>
  <si>
    <t>[lysin A, upstream is NKF, downstream is lysin B, just like in phages AnClar and Sour]</t>
  </si>
  <si>
    <t>37540 - 38250</t>
  </si>
  <si>
    <t>(2.744, -4.090)</t>
  </si>
  <si>
    <t>726 (37537, ATG)</t>
  </si>
  <si>
    <r>
      <rPr>
        <rFont val="Arial"/>
        <b/>
        <color rgb="FF000000"/>
        <sz val="9.0"/>
      </rPr>
      <t>[37537, AnClar_43, lysin B, 1:241-1:241, 89%]</t>
    </r>
    <r>
      <rPr>
        <rFont val="Arial"/>
        <color rgb="FF000000"/>
        <sz val="9.0"/>
      </rPr>
      <t xml:space="preserve"> + [37747, AnClar_43, lysin B, 1:171- 71:241, 89%]</t>
    </r>
  </si>
  <si>
    <t>lysin B</t>
  </si>
  <si>
    <t>AnClar_43</t>
  </si>
  <si>
    <t>e-128</t>
  </si>
  <si>
    <t>[lysin B, PhagesDB, Anclar_43, N/A, 89%, e-128]</t>
  </si>
  <si>
    <t>Mycobacteriophage D29_ Gene12</t>
  </si>
  <si>
    <t>3HC7_A</t>
  </si>
  <si>
    <t>[lysin B, PDB, Mycobacteriophage D29_12, 3HC7_A, 93.39%, 99.9%]</t>
  </si>
  <si>
    <t>[lysin B, upstream is lysin A, downstream is NKF, just like in phages AnClar and Sour]</t>
  </si>
  <si>
    <t>38395-38880</t>
  </si>
  <si>
    <t>39031 (least negative final score), 38569 (highest z-score)</t>
  </si>
  <si>
    <t>642, 180</t>
  </si>
  <si>
    <t>(2.633, -3.566), (2.701, -3.699)</t>
  </si>
  <si>
    <t>819 (39208,GTG)</t>
  </si>
  <si>
    <r>
      <rPr>
        <rFont val="Arial"/>
        <color theme="1"/>
        <sz val="9.0"/>
      </rPr>
      <t xml:space="preserve">[39031, Yago84_43/AnClar_44, function unknown, 49:213-1:165, 92%] + </t>
    </r>
    <r>
      <rPr>
        <rFont val="Arial"/>
        <b/>
        <color theme="1"/>
        <sz val="9.0"/>
      </rPr>
      <t>[38887, Yago84_43/AnClar_44, function unknown, 1:165-1:165, 92%]</t>
    </r>
    <r>
      <rPr>
        <rFont val="Arial"/>
        <color theme="1"/>
        <sz val="9.0"/>
      </rPr>
      <t xml:space="preserve"> + [38569, Yago84_43/AnClar_44, function unknown, 1:59-107:165, 98%] </t>
    </r>
  </si>
  <si>
    <t>Yago84_43/AnClar_44 (identical hits)</t>
  </si>
  <si>
    <t>[NKF, PhagesDB, Yago84_43/AnClar_44, N/A, 92%, 7e-84]</t>
  </si>
  <si>
    <t>[NKF, upstream is lysin B, downstream is exonuclease, just like in phages AnClar and Sour]</t>
  </si>
  <si>
    <t>38950-42000</t>
  </si>
  <si>
    <t>(2.990, -3.116)</t>
  </si>
  <si>
    <t>1266 (40224, GTG)</t>
  </si>
  <si>
    <r>
      <rPr>
        <rFont val="Arial"/>
        <b/>
        <color theme="1"/>
        <sz val="9.0"/>
      </rPr>
      <t>[40224, Yago84_44, exonuclease, 1:421-1:421, 94%]</t>
    </r>
    <r>
      <rPr>
        <rFont val="Arial"/>
        <color theme="1"/>
        <sz val="9.0"/>
      </rPr>
      <t xml:space="preserve"> + [40098, Yago84_44,exonuclease, 1:379-43:421, 94%]</t>
    </r>
  </si>
  <si>
    <t>exonuclease</t>
  </si>
  <si>
    <t>Yago84_44</t>
  </si>
  <si>
    <t>[exonuclease, PhagesDB, Yago84_44, N/A, 94%, 0]</t>
  </si>
  <si>
    <t>mitochondrial genome maintenance exonuclease 1</t>
  </si>
  <si>
    <t>Homo sapiens</t>
  </si>
  <si>
    <t>5ZYT_C</t>
  </si>
  <si>
    <t>[mitochondrial genome maintenance exonuclease 1, PDB, Homo sapiens, 5ZYT_C, 66.11%, 99.8%]</t>
  </si>
  <si>
    <t>[exonuclease, upstream is NKF, downstream is DNA helicase, just like in phages AnClar, CloverMinnie, and Sour]</t>
  </si>
  <si>
    <t>40200-41850</t>
  </si>
  <si>
    <t>41882 (least negative final score), 40451 (highest z-score)</t>
  </si>
  <si>
    <t>1662, 231</t>
  </si>
  <si>
    <t>(2.813, -3.121), (2.889, -3.319)</t>
  </si>
  <si>
    <t>1662 (41882, ATG)</t>
  </si>
  <si>
    <r>
      <rPr>
        <rFont val="Arial"/>
        <b/>
        <color theme="1"/>
        <sz val="9.0"/>
      </rPr>
      <t>[41882, AnClar_46, DNA Helicase, 1:553-1:553, 96%]</t>
    </r>
    <r>
      <rPr>
        <rFont val="Arial"/>
        <color theme="1"/>
        <sz val="9.0"/>
      </rPr>
      <t xml:space="preserve"> + [40451, Yago84_45, DNA Helicase, 1:76-478:553, 97%]</t>
    </r>
  </si>
  <si>
    <t>DNA Helicase</t>
  </si>
  <si>
    <t>AnClar_46</t>
  </si>
  <si>
    <t>[DNA Helicase, PhagesDB, AnClar_46, N/A, 96%, 0]</t>
  </si>
  <si>
    <t>ATP-dependent DNA helicase uvsW</t>
  </si>
  <si>
    <t>Enterobacteria phage T4</t>
  </si>
  <si>
    <t>2OCA_A</t>
  </si>
  <si>
    <t>[ATP-dependent DNA helicase uvsW, PDB, Enterobacteria phage T4, 2OCA_A, 63%, 100%]</t>
  </si>
  <si>
    <t>[DNA helicase, upstream is exonuclease, just like in phages AnClar, CloverMinnie, and Sour]</t>
  </si>
  <si>
    <t>DNA helicase</t>
  </si>
  <si>
    <t>42050 - 42500</t>
  </si>
  <si>
    <t>(2.903, -3.020)</t>
  </si>
  <si>
    <t>477 (42504, ATG)</t>
  </si>
  <si>
    <t>[42504, Yago84_46, function unkown, 1:158-1:158, 70%]</t>
  </si>
  <si>
    <t>Yago84_46</t>
  </si>
  <si>
    <t>[NKF,PhagesDB,Yago84_46, N/A, 70%, 3.00E-56]</t>
  </si>
  <si>
    <t>[NKF, upstream is DNA helicase, just like in phage AnClar]</t>
  </si>
  <si>
    <t>42560 - 42900</t>
  </si>
  <si>
    <t>42936 (Highest Z-Score), 42774 (Least Negative Final score)</t>
  </si>
  <si>
    <t>402, 240</t>
  </si>
  <si>
    <t>(2.160, -5.745), (2.129, -4.854)</t>
  </si>
  <si>
    <t>402 (42936, ATG)</t>
  </si>
  <si>
    <r>
      <rPr>
        <rFont val="Arial"/>
        <b/>
        <color rgb="FF000000"/>
        <sz val="9.0"/>
      </rPr>
      <t>[42936, Evaa_Draft_48, function unknown, 1:133 - 1:124, 67%]</t>
    </r>
    <r>
      <rPr>
        <rFont val="Arial"/>
        <color rgb="FF000000"/>
        <sz val="9.0"/>
      </rPr>
      <t xml:space="preserve"> + [42774, Evaa_Draft_48, function unkown, 2:47 - 79:124, 75%]</t>
    </r>
  </si>
  <si>
    <t>Evaa_Draft_48</t>
  </si>
  <si>
    <t>[NKF, PhagesDB, Evaa_Draft_48, N/A, 67%, 2e-44]</t>
  </si>
  <si>
    <t>putative bacteriophage terminase small subunit</t>
  </si>
  <si>
    <t>PF07141.14</t>
  </si>
  <si>
    <t>[putative bacteriophage terminase small subunit, Pfam, N/A, PF07141.14, 37.31%, 98%]</t>
  </si>
  <si>
    <t>[LamD-like, upstream is NKF, downstream is DNA primase/helicase, just like in phage AnClar]</t>
  </si>
  <si>
    <t>42950 - 45450</t>
  </si>
  <si>
    <t>(2.775, -3.262)</t>
  </si>
  <si>
    <t>2538 (45460, ATG)</t>
  </si>
  <si>
    <r>
      <rPr>
        <rFont val="Arial"/>
        <b/>
        <color rgb="FF000000"/>
        <sz val="9.0"/>
      </rPr>
      <t>[45460, Yago84_48, DNA primase/helicase, 1:845-1:891, 91%]</t>
    </r>
    <r>
      <rPr>
        <rFont val="Arial"/>
        <color rgb="FF000000"/>
        <sz val="9.0"/>
      </rPr>
      <t xml:space="preserve"> + [43075, Yago84_48, DNA primase/helicase, 1:50-842-891, 98%]</t>
    </r>
  </si>
  <si>
    <t>DNA primase/helicase</t>
  </si>
  <si>
    <t>Yago84_48</t>
  </si>
  <si>
    <t>[DNA helicase/primase, PhagesDB, Yago84_48,N/A, 91%, 0]</t>
  </si>
  <si>
    <t>Bacteriophage T7_ Gene 4</t>
  </si>
  <si>
    <t>d1cr1a_</t>
  </si>
  <si>
    <t>[DNA primase/helicase, SCOPe, Bacteriophage T7_4, d1cr1a_, 28.25%, 99.6%]</t>
  </si>
  <si>
    <t>[DNA primase/helicase, upstream is LamD-like, downstream is DNA polymerase I, just like in phages AnClar and Sour]</t>
  </si>
  <si>
    <t>45550 - 47320</t>
  </si>
  <si>
    <t>(2.551, -3.730)</t>
  </si>
  <si>
    <t>1905 (47423, GTG)</t>
  </si>
  <si>
    <t>[47333, AnClar_50 DNA polymerase 1, 1:604- 1:604, 96%]</t>
  </si>
  <si>
    <t>DNA polymerase I</t>
  </si>
  <si>
    <t>AnClar_50</t>
  </si>
  <si>
    <t>[DNA polymerase I, PhagesDB, AnClar_50, 96%, 0]</t>
  </si>
  <si>
    <t>DNA polymerase</t>
  </si>
  <si>
    <t>Enterobacteria phage T7</t>
  </si>
  <si>
    <t>1X9M_A</t>
  </si>
  <si>
    <t>[DNA polymerase, PDB, Enterobacteria phage T7, 1X9M_A, 93.22%, 100%]</t>
  </si>
  <si>
    <t>[DNA polymerase I, upstream is DNA primase/helicase, downstream is NKF, just like in phages AnClar and Yago84]</t>
  </si>
  <si>
    <t>47320 - 47620</t>
  </si>
  <si>
    <t>(2.313, -4.192)</t>
  </si>
  <si>
    <t>687 (48016, GTG)</t>
  </si>
  <si>
    <t>[47644, Yago84_50, function unknown, 1:104-1:102, 59%]</t>
  </si>
  <si>
    <t>Yago84_50</t>
  </si>
  <si>
    <t>[NKF, PhagesDB, Yago84_50 , N/A, 59%, 2E-29]</t>
  </si>
  <si>
    <t>[NKF, upstream is DNA polymerase I, downstream is NKF, just like in phages AnClar and Sour]</t>
  </si>
  <si>
    <t>47650 - 48100</t>
  </si>
  <si>
    <t>(2.820, -3.171)</t>
  </si>
  <si>
    <t>660 (48300, GTG)</t>
  </si>
  <si>
    <t>[48087, Yago84_51, function unknown, 1:143 - 1:151, 73%]</t>
  </si>
  <si>
    <t>Yago84_51</t>
  </si>
  <si>
    <t>[NKF, PhagesDB, Yago84_51, N/A, 73%, 2e-60]</t>
  </si>
  <si>
    <t>[NKF, upstream and downstream are NKF, just like in phages AnClar and Sour]</t>
  </si>
  <si>
    <t>48100 - 48530</t>
  </si>
  <si>
    <t>(3.313, -2.253)</t>
  </si>
  <si>
    <t>540 (48623, GTG)</t>
  </si>
  <si>
    <t>[48551, AnClar_53, function unknown, 1:155-1:153, 79%]</t>
  </si>
  <si>
    <t>AnClar_53</t>
  </si>
  <si>
    <t>[NKF, PhagesDB, AnClar_53, N/A, 79%, 2e-65]</t>
  </si>
  <si>
    <t>[NKF, upstream and downstream are NKF, just like in phage AnClar]</t>
  </si>
  <si>
    <t>48680 - 48990</t>
  </si>
  <si>
    <t>(2.99, -2.845)</t>
  </si>
  <si>
    <t>318 (48990, GTG)</t>
  </si>
  <si>
    <t>[48990, AnClar_54 function unknown, 1:105-1:100, 86%]</t>
  </si>
  <si>
    <t>AnClar_54</t>
  </si>
  <si>
    <t>[NKF, PhagesDB, AnClar_54, 86%, 4E-46]</t>
  </si>
  <si>
    <t>49000 - 49280</t>
  </si>
  <si>
    <t>(2.642, -3.547)</t>
  </si>
  <si>
    <t>294 (49280,ATG)</t>
  </si>
  <si>
    <t>[49280, Yago_54, function unknown, 1:97-1:97, 84%]</t>
  </si>
  <si>
    <t>Yago84_54</t>
  </si>
  <si>
    <t>[NKF, PhagesDB, Yago84_54, N/A, 84%, 2E-41]</t>
  </si>
  <si>
    <t>[NKF, upstream and downstream are NKF, just like in phage Sour]</t>
  </si>
  <si>
    <t>49300 - 49880</t>
  </si>
  <si>
    <t>(2.532, -3.688)</t>
  </si>
  <si>
    <t>600 (49881, GTG)</t>
  </si>
  <si>
    <r>
      <rPr>
        <rFont val="Arial"/>
        <b/>
        <color rgb="FF000000"/>
        <sz val="9.0"/>
      </rPr>
      <t>[49881, LittleMunchkin_Draft_59 function unknown, 24:199-7:182, 84%]</t>
    </r>
    <r>
      <rPr>
        <rFont val="Arial"/>
        <color rgb="FF000000"/>
        <sz val="9.0"/>
      </rPr>
      <t xml:space="preserve"> + [49536, LittleMunchkin_Draft_59, function unknown, 1:84-99:182, 91%]</t>
    </r>
  </si>
  <si>
    <t>LittleMunchkin_Draft_59</t>
  </si>
  <si>
    <t>[NKF, PhagesDB, LittleMunchkin_Draft_59, N/A, 84%, 2e-87]</t>
  </si>
  <si>
    <t>Polynucleotide kinase, phosphatase domain</t>
  </si>
  <si>
    <t>Bacteriophage T4 [TaxId: 10665]</t>
  </si>
  <si>
    <t>d1ltqa1</t>
  </si>
  <si>
    <t>[Polynucleotide kinase, phosphatase domain, SCOPe, Bacteriophage T4, d1ltqa1, 73.5%, 99.80%]</t>
  </si>
  <si>
    <t>[phosphatase, upstream and downstream are NKF, just like in phages Sour and Yago84]</t>
  </si>
  <si>
    <t>phosphatase</t>
  </si>
  <si>
    <t>49900 - 50280</t>
  </si>
  <si>
    <t>(2.430, -3.958)</t>
  </si>
  <si>
    <t>405 (50282, GTG)</t>
  </si>
  <si>
    <r>
      <rPr>
        <rFont val="Arial"/>
        <b/>
        <color rgb="FF000000"/>
        <sz val="9.0"/>
      </rPr>
      <t>[50279,LittleMunchkin_Draft_60,function unknown,1:130-1:132,66%]</t>
    </r>
    <r>
      <rPr>
        <rFont val="Arial"/>
        <color rgb="FF000000"/>
        <sz val="9.0"/>
      </rPr>
      <t xml:space="preserve"> + [49982,LittleMunchkin_Draft_60,function unknown,1:31-102:132,70%]</t>
    </r>
  </si>
  <si>
    <t>LittleMunchkin_Draft_60</t>
  </si>
  <si>
    <t>[unknown function, PhagesDB, LittleMunchkin_Draft_60, N/A, 66%, 2e-44]</t>
  </si>
  <si>
    <t>50300 -  50650</t>
  </si>
  <si>
    <t>(2.541, -3.812)</t>
  </si>
  <si>
    <t>738 (51016, GTG)</t>
  </si>
  <si>
    <t>[50638, AnClar_56 function unknown, 1:119-27:145, 78%]</t>
  </si>
  <si>
    <t>AnClar_56</t>
  </si>
  <si>
    <t>[NKF, PhagesDB, AnClar_56, 78%, 3E-50]</t>
  </si>
  <si>
    <t>[NKF, just like in phages AnClar and Sour]</t>
  </si>
  <si>
    <t>50650 - 50950</t>
  </si>
  <si>
    <t>50811 (Least Negative Final Score), 50742 (Highest Z Score)</t>
  </si>
  <si>
    <t>174, 105</t>
  </si>
  <si>
    <t>(1.437, -5.899), (1.812, -6.447)</t>
  </si>
  <si>
    <t>360 (50997, TTG)</t>
  </si>
  <si>
    <r>
      <rPr>
        <rFont val="Arial"/>
        <b/>
        <color rgb="FF000000"/>
        <sz val="9.0"/>
      </rPr>
      <t>[50961, Shatter_Draft_60 function unknown, 1:101 - 1:106, 44%]</t>
    </r>
    <r>
      <rPr>
        <rFont val="Arial"/>
        <color rgb="FF000000"/>
        <sz val="9.0"/>
      </rPr>
      <t xml:space="preserve"> + [50811, Shatter_Draft_60 function unknown, 2:51-53:106, 45%] + [50742, no similarities with other genomes]</t>
    </r>
  </si>
  <si>
    <t>ShatterDraft_60</t>
  </si>
  <si>
    <t>[NKF, PhagesDB, ShatterDraft_60, N/A, 44%, 7E-18]</t>
  </si>
  <si>
    <t>51450-52210</t>
  </si>
  <si>
    <t>(2.794, -3.302)</t>
  </si>
  <si>
    <t>1014 (51204, GTG)</t>
  </si>
  <si>
    <t>[51447, LittleMunchkin_Draft_63 function unknown, 5:256-6:257, 46%]</t>
  </si>
  <si>
    <t>LittleMunchkin_Draft_63</t>
  </si>
  <si>
    <t>[NKF, PhagesDB, LittleMunchkin_Draft_63, 46%, 3E-54]</t>
  </si>
  <si>
    <t>[NKF, downstream is ribbon-helix-helix DNA binding domain protein, just like in phages AnClar and Sour]</t>
  </si>
  <si>
    <t>52380 - 52500</t>
  </si>
  <si>
    <t>52323 (highest z-score), 52413 (least negative final score)</t>
  </si>
  <si>
    <t>ATG. GTG</t>
  </si>
  <si>
    <t>210, 120</t>
  </si>
  <si>
    <t>(2.183, -5.443), (1.770, -5.289)</t>
  </si>
  <si>
    <t>210 (52323, ATG)</t>
  </si>
  <si>
    <r>
      <rPr>
        <rFont val="Arial"/>
        <b/>
        <color rgb="FF000000"/>
        <sz val="9.0"/>
      </rPr>
      <t>[52323, Sour_62, ribbon-helix-helix DNA binding domain protein,1:68-1:68, 75%]</t>
    </r>
    <r>
      <rPr>
        <rFont val="Arial"/>
        <color rgb="FF000000"/>
        <sz val="9.0"/>
      </rPr>
      <t xml:space="preserve"> + [52413, Yago84_59, function unknown,1:38 - 27:64, 84%]</t>
    </r>
  </si>
  <si>
    <t>ribbon helix helix DNA binding domain protein</t>
  </si>
  <si>
    <t>Sour_62</t>
  </si>
  <si>
    <t>[ribbon-helix-helix DNA binding domain protein, PhagesDB, Sour_62, N/A, 75%, 6E-22]</t>
  </si>
  <si>
    <t>ribbon-helix-helix protein</t>
  </si>
  <si>
    <t>Sulfolobus virus Ragged Hills (archaeal phage)</t>
  </si>
  <si>
    <t>4AAI_B</t>
  </si>
  <si>
    <t>[ribbon-helix-helix protein, PDB, Sulfolobus virus Ragged Hills (archeal phage), 4AAI_B, 70%, 98.9%]</t>
  </si>
  <si>
    <t>[ribbon-helix-helix DNA binding domain protein, upstream and downstream are NKF, just like in phages AnClar and Sour]</t>
  </si>
  <si>
    <t>ribbon-helix-helix DNA binding domain</t>
  </si>
  <si>
    <t>52550 - 53000</t>
  </si>
  <si>
    <t>52742 (highest z-score), 53027 (least negative final score)</t>
  </si>
  <si>
    <t>309, 24</t>
  </si>
  <si>
    <t>(2.643, -4.293), (2.532, -3.688)</t>
  </si>
  <si>
    <t>810 (52241, GTG)</t>
  </si>
  <si>
    <t>[52529, AnClar_59 function unknown, 1:173-1:173, 87%] + [52742, AnClar_59 function unknown, 1:102 - 72:173, 88%]</t>
  </si>
  <si>
    <t>AnClar_59</t>
  </si>
  <si>
    <t>[NKF, PhagesDB, AnClar_59, N/A, 87%, 4e-84]</t>
  </si>
  <si>
    <t>[NKF, upstream is ribbon-helix-helix DNA binding domain protein, downstream is NKF, just like in phages AnClar and Sour]</t>
  </si>
  <si>
    <t>53050-53600</t>
  </si>
  <si>
    <t>(2.715, -4.420)</t>
  </si>
  <si>
    <t>594 (53047, ATG)</t>
  </si>
  <si>
    <t>[53047, AnClar_60, function unknown, 2:197-3:198, 97%]</t>
  </si>
  <si>
    <t>AnClar_60</t>
  </si>
  <si>
    <t>e-104</t>
  </si>
  <si>
    <t>[function unkown, PhagesDB, AnClar_60, N/A, 97%, e-104]</t>
  </si>
  <si>
    <t>small terminase subunit</t>
  </si>
  <si>
    <t>Pseudomonas phage NV1</t>
  </si>
  <si>
    <t>7JOQ_G</t>
  </si>
  <si>
    <t>[small terminase subunit, PDB, Pseudomonas phage NV1, 7JOQ_G, 67.17%, 97.9%]</t>
  </si>
  <si>
    <t>53670-53890</t>
  </si>
  <si>
    <t>(2.783, -3.182)</t>
  </si>
  <si>
    <t>282 (53651, GTG)</t>
  </si>
  <si>
    <t>[53651, LittleMunchkin_Draft_67 function unknown, 1:93-1:96, 67%]</t>
  </si>
  <si>
    <t>LittleMunchkin_Draft_67</t>
  </si>
  <si>
    <t>[NKF, PhagesDB, LittleMunchkin_Draft_67, 67%, 2E-27]</t>
  </si>
  <si>
    <t>[NKF, upstream and downstream are NKF, just like in phage Yago84]</t>
  </si>
  <si>
    <t>53950-54360</t>
  </si>
  <si>
    <t>(2.783, -3.323)</t>
  </si>
  <si>
    <t>432 (53929, GTG)</t>
  </si>
  <si>
    <t>[53929, Yago84_63 function unknown, 1:143-1:143, 85%]</t>
  </si>
  <si>
    <t>Yao84_63</t>
  </si>
  <si>
    <t>[NKF, PhagesDB, Yago84_63, N/A, 85%, 6E-71]</t>
  </si>
  <si>
    <t>[NKF, just like in phage Yago84]</t>
  </si>
  <si>
    <t>54350 - 54500</t>
  </si>
  <si>
    <t>477 (54054, GTG)</t>
  </si>
  <si>
    <t>[54357, Bipolar_74, helix-turn-helix DNA binding domain protein, 6:57 - 5:44, 34%]</t>
  </si>
  <si>
    <t>helix-turn-helix DNA binding domain protein</t>
  </si>
  <si>
    <t>Bipolar_74</t>
  </si>
  <si>
    <t>[helix-turn-helix DNA binding domain protein, PhagesDB, Bipolar_74, N/A, 34%, 1.3]</t>
  </si>
  <si>
    <t>54520 - 54900</t>
  </si>
  <si>
    <t>54527 (highest z-score), 54911 (least negative final score)</t>
  </si>
  <si>
    <t>417, 33</t>
  </si>
  <si>
    <t>(2.266, -5.277), (1.885, -4.994)</t>
  </si>
  <si>
    <t>1005 (53939, TTG)</t>
  </si>
  <si>
    <t>[54527, Little Munchkin_Draft_69, function unknown, 3:138-2:170, 56%]</t>
  </si>
  <si>
    <t>LittleMunchkin_Draft_69</t>
  </si>
  <si>
    <t>[NKF, PhagesDB, LittleMunchkin_Draft_69, N/A, 56%, 3e-42]</t>
  </si>
  <si>
    <t>[NKF, just like in phages AnClar and Yago84]</t>
  </si>
  <si>
    <t>55000 - 55200</t>
  </si>
  <si>
    <t>[insert]</t>
  </si>
  <si>
    <t>(2.571, -3.672)</t>
  </si>
  <si>
    <t>471 (55244, GTG)</t>
  </si>
  <si>
    <t>[55241, Evaa_Draft, function unknown, 1:73 - 1:79, 65%]</t>
  </si>
  <si>
    <t>Evaa_Draft_74</t>
  </si>
  <si>
    <t>[NKF, PhagesDB, Evaa_Draft_74, N/A, 65%, 1e-25]</t>
  </si>
  <si>
    <t>[NKF, downstream is NKF, just lke in AnClar and Yago84]</t>
  </si>
  <si>
    <t>55250 - 55550</t>
  </si>
  <si>
    <t>(3.313, -2.192)</t>
  </si>
  <si>
    <t>321 (55554, ATG)</t>
  </si>
  <si>
    <t>[55554, Yago84_68 function unknown, 1:106-1:106, 86%]</t>
  </si>
  <si>
    <t>Yago84_68</t>
  </si>
  <si>
    <t>e-46</t>
  </si>
  <si>
    <t>[NKF, PhagesDB, Yago84_68, N/A, 86%, e-46]</t>
  </si>
  <si>
    <t>55690 - 55850</t>
  </si>
  <si>
    <t>213 (55872, ATG)</t>
  </si>
  <si>
    <t>[55872, AnClar_69, function unknown, 1:70-1:70, 88%]</t>
  </si>
  <si>
    <t>AnClar_69</t>
  </si>
  <si>
    <t>[NKF PhagesDB, AnClar_69, N/A, 88%, 1e-30]</t>
  </si>
  <si>
    <t>56050-56170</t>
  </si>
  <si>
    <t>(2.332, -4.620)</t>
  </si>
  <si>
    <t>555 (55617, GTG)</t>
  </si>
  <si>
    <r>
      <rPr>
        <rFont val="Arial"/>
        <b/>
        <color rgb="FF000000"/>
        <sz val="9.0"/>
      </rPr>
      <t>[55977, Shatter_Draft_70 function unknown, 1:64-1:65, 37%]</t>
    </r>
    <r>
      <rPr>
        <rFont val="Arial"/>
        <color rgb="FF000000"/>
        <sz val="9.0"/>
      </rPr>
      <t xml:space="preserve"> + [55623, Shatter_Draft_70 function unknown, 119:182 - 1:65, 35%]</t>
    </r>
  </si>
  <si>
    <t>Shatter_Draft_70</t>
  </si>
  <si>
    <t>[NKF, PhagesDB, Shatter_Draft_70, 37%, 0.005]</t>
  </si>
  <si>
    <t>56180 - 56680</t>
  </si>
  <si>
    <t>(2.551, -3.712)</t>
  </si>
  <si>
    <t>639 (56098, ATG)</t>
  </si>
  <si>
    <t>[56164, AnClar_70, HHN endonuclease, 1:190-17:206, 95%]</t>
  </si>
  <si>
    <t>HNH endonuclease</t>
  </si>
  <si>
    <t>AnClar_70</t>
  </si>
  <si>
    <t>[HHN endonuclease, PhagesDB, AnClar_70, N/A, 95%, 1e-100]</t>
  </si>
  <si>
    <t>RNA polymerase sigma-H factor</t>
  </si>
  <si>
    <t>Fusobacterium nucleatum subsp. nucleatum</t>
  </si>
  <si>
    <t>3MZY_A</t>
  </si>
  <si>
    <t>[RNA polymerase sigma-H factor, PDB, Fusobacterium nucleatum subsp. nucleatum, 3MZY_A, 27.75%, 98%]</t>
  </si>
  <si>
    <t>[HNH Endonuclease, downstream is HicA-like toxin, like phage AnClar]</t>
  </si>
  <si>
    <t>56670 - 56880</t>
  </si>
  <si>
    <t>56874 (DNA Master), 56910 (PECAAN)</t>
  </si>
  <si>
    <t>201, 237</t>
  </si>
  <si>
    <t>(2.711, -3.855)</t>
  </si>
  <si>
    <t>273 (56946, TTG)</t>
  </si>
  <si>
    <r>
      <rPr>
        <rFont val="Arial"/>
        <color rgb="FF000000"/>
        <sz val="9.0"/>
      </rPr>
      <t xml:space="preserve">[56874, AnClar_71 HicA-like toxin, 1:66-13:78, 96%] + [56946, AnClar_71 HicA-like toxin, 13:90 - 1:78, 96%] + </t>
    </r>
    <r>
      <rPr>
        <rFont val="Arial"/>
        <b/>
        <color rgb="FF000000"/>
        <sz val="9.0"/>
      </rPr>
      <t>[56910, AnClar_71 HicA-like toxin, 1:78 - 1:78, 97%]</t>
    </r>
  </si>
  <si>
    <t>HicA-like toxin</t>
  </si>
  <si>
    <t>AnClar_71</t>
  </si>
  <si>
    <t>[HicA-like toxin, PhagesDB, AnClar_71, N/A, 97%, 2e-38]</t>
  </si>
  <si>
    <t>HicA</t>
  </si>
  <si>
    <t>Burkholderia pseudomallei</t>
  </si>
  <si>
    <t>6G26_H</t>
  </si>
  <si>
    <t>[HicA, PDB, Burkholderia pseudomallei, 6G26_H, 81.01%, 99.5%]</t>
  </si>
  <si>
    <t>[HicA-like toxin, upstream is HNH endonuclease, just like in phages AnClar and Sour]</t>
  </si>
  <si>
    <t>toxin in toxin/antitoxin system, HicA-like</t>
  </si>
  <si>
    <t>56950 - 57300</t>
  </si>
  <si>
    <t>(2.113, -4.557)</t>
  </si>
  <si>
    <t>522 (57454, GTG)</t>
  </si>
  <si>
    <t>[57328, Yago84_72, function unknown, 1:129 - 1:125, 83%] + [57302, Yago84_72, function unknown , 1:122 - 8:125, 81%]</t>
  </si>
  <si>
    <t>Yago84_72</t>
  </si>
  <si>
    <t>[NKF, PhagesDB, Yago84-72, N/A, 83%, 9e-58]</t>
  </si>
  <si>
    <t>[NKF, upstream is HicA-like toxin, downstream is NKF, just like in phage AnClar]</t>
  </si>
  <si>
    <t>57330 - 58470 (CP combined between gene 73  and 74)</t>
  </si>
  <si>
    <t>(3.243, -2.394)</t>
  </si>
  <si>
    <t>810 (58130, ATG)</t>
  </si>
  <si>
    <t>[58130, AnClar_73, function unknown, 1:269 - 1:268, 80%]</t>
  </si>
  <si>
    <t>AnClar_73</t>
  </si>
  <si>
    <t>e-130</t>
  </si>
  <si>
    <t>[NKF, PhagesDB, AnClar_73, N/A, 80%, e-130]</t>
  </si>
  <si>
    <t>(2.732, -3.285)</t>
  </si>
  <si>
    <t>327 (58469, GTG)</t>
  </si>
  <si>
    <t>[58469, Yago84_74, function unknown, 1:106-1:106, 88%]</t>
  </si>
  <si>
    <t>Yago84_74</t>
  </si>
  <si>
    <t>[NKF, phages DB, Yago84_73, N/A, 88%, 4e-50]</t>
  </si>
  <si>
    <t>[NKF, upstream is NKF, just like in phage AnClar]</t>
  </si>
  <si>
    <t>58580 - 59300</t>
  </si>
  <si>
    <t>(3.232, -2.417)</t>
  </si>
  <si>
    <t>828 (59377, GTG)</t>
  </si>
  <si>
    <r>
      <rPr>
        <rFont val="Arial"/>
        <b/>
        <color rgb="FF000000"/>
        <sz val="9.0"/>
      </rPr>
      <t>[59278, Yago84_75, function unknown, 3:242- 5:258, 64%]</t>
    </r>
    <r>
      <rPr>
        <rFont val="Arial"/>
        <color rgb="FF000000"/>
        <sz val="9.0"/>
      </rPr>
      <t xml:space="preserve"> + [59275, Yago84_75, function unknown, 2:241-5:248, 64%] + [59182, Yago84_75, function unknown, 1:210 - 35:248, 65%]</t>
    </r>
  </si>
  <si>
    <t>Yago84_75</t>
  </si>
  <si>
    <t>[NKF, PhagesDB, Yago84_75, 64%, 2E-83]</t>
  </si>
  <si>
    <t>[NKF, just like in phage Sour]</t>
  </si>
  <si>
    <t>59310 - 59750</t>
  </si>
  <si>
    <t>(2.347, -4.125)</t>
  </si>
  <si>
    <t>591 (59865, GTG)</t>
  </si>
  <si>
    <r>
      <rPr>
        <rFont val="Arial"/>
        <b/>
        <color rgb="FF000000"/>
        <sz val="9.0"/>
      </rPr>
      <t>[59763, Yago84_76, function unknown, 1:162 - 1:178, 75%]</t>
    </r>
    <r>
      <rPr>
        <rFont val="Arial"/>
        <color rgb="FF000000"/>
        <sz val="9.0"/>
      </rPr>
      <t xml:space="preserve"> + [59580, Yago84_76, function unknown, 1:101 - 78:178, 86%]</t>
    </r>
  </si>
  <si>
    <t>Yago84_76</t>
  </si>
  <si>
    <t>[NKF, PhagesDB, Yago84-76, N/A, 75%, 3e-78]</t>
  </si>
  <si>
    <t>59950 - 60910</t>
  </si>
  <si>
    <t>(3.071, -2.664)</t>
  </si>
  <si>
    <t>1056 (60951, TTG)</t>
  </si>
  <si>
    <t>[60906, Yago84_77, function unknown, 1:336 - 1:336, 98%]</t>
  </si>
  <si>
    <t>Yago84_77</t>
  </si>
  <si>
    <t>[NKF, PhagesDB, Yago84_77, N/A, 97%, 0]</t>
  </si>
  <si>
    <t>DUF932</t>
  </si>
  <si>
    <t>PF06067.14</t>
  </si>
  <si>
    <t>[DUF932, Pfam, N/A, PF0607.14, 64.99%, 99.9%]</t>
  </si>
  <si>
    <t>61130 - 61410</t>
  </si>
  <si>
    <t>(2.650, -3.514)</t>
  </si>
  <si>
    <t>276 (61390, ATG)</t>
  </si>
  <si>
    <t>[61390, Yago84_78, function unknown, 6:91-2:87, 88%] / [61390, AnClar_76 , function unknown, 6:91-2:87, 88%]</t>
  </si>
  <si>
    <t>Yago84_78</t>
  </si>
  <si>
    <t>[NKF, PhagesDB, Yago84_78, N/A, 88%, 1e-37]</t>
  </si>
  <si>
    <t>61610 - 61750</t>
  </si>
  <si>
    <t>(2.133, -5.323)</t>
  </si>
  <si>
    <t>267 (61851, GTG)</t>
  </si>
  <si>
    <r>
      <rPr>
        <rFont val="Arial"/>
        <b/>
        <color rgb="FF000000"/>
        <sz val="9.0"/>
      </rPr>
      <t>[61758, AnClar_77, function unknown, 1:57-1:59, 41%]</t>
    </r>
    <r>
      <rPr>
        <rFont val="Arial"/>
        <color rgb="FF000000"/>
        <sz val="9.0"/>
      </rPr>
      <t xml:space="preserve"> + [61737, Rockstar_44, function unknown, 3:46 - 16:57, 40%]</t>
    </r>
  </si>
  <si>
    <t>AnClar_77</t>
  </si>
  <si>
    <t>[NKF, PhagesDB, AnClar_77, 41%, 0.006]</t>
  </si>
  <si>
    <t>61780 - 62090</t>
  </si>
  <si>
    <t>(3.243, -2.334)</t>
  </si>
  <si>
    <t>330 (62080, ATG)</t>
  </si>
  <si>
    <t>[62080, Yago84_80, function unknown, 1:109 - 1:115, 71%]</t>
  </si>
  <si>
    <t>Yago84_80</t>
  </si>
  <si>
    <t>[NKF, PhagesDB, Yago84_80, N/A, 71%, 5e-37]</t>
  </si>
  <si>
    <t>62400 - 62820 (CP combined between gene 81 and 82)</t>
  </si>
  <si>
    <t>288 (62687, ATG)</t>
  </si>
  <si>
    <t>[62678, Sour_77, function unknown, 9:95 - 4:90, 65%]</t>
  </si>
  <si>
    <t>Sour_77</t>
  </si>
  <si>
    <t>e-28</t>
  </si>
  <si>
    <t>[NKF, PhagesDB, Sour_77, N/A, 65%, e-28]</t>
  </si>
  <si>
    <t>(2.418, -4.970)</t>
  </si>
  <si>
    <t>492 (63179, GTG)</t>
  </si>
  <si>
    <r>
      <rPr>
        <rFont val="Arial"/>
        <color rgb="FF000000"/>
        <sz val="9.0"/>
      </rPr>
      <t>[62834, LittleMunchkin_Draft_84, function unknown, 1:48-5:52, 83%] +</t>
    </r>
    <r>
      <rPr>
        <rFont val="Arial"/>
        <b/>
        <color rgb="FF000000"/>
        <sz val="9.0"/>
      </rPr>
      <t xml:space="preserve"> [62846, LittleMunchkin_Draft_84, function unknown, 1:52-1:52, 82%] </t>
    </r>
    <r>
      <rPr>
        <rFont val="Arial"/>
        <color rgb="FF000000"/>
        <sz val="9.0"/>
      </rPr>
      <t>+ [62756, LittleMunchkin_Draft_84, function unknown, 1:22-31:52, 86%]</t>
    </r>
  </si>
  <si>
    <t>LIttleMunchkin_Draft_84</t>
  </si>
  <si>
    <t>[NKF, PhagesDB, LittleMunchkin_Draft_84, N/A, 82%, 7e-18]</t>
  </si>
  <si>
    <t>1 (2 SOSUI)</t>
  </si>
  <si>
    <t>62860 - 63090</t>
  </si>
  <si>
    <t>(2.732, -3.426)</t>
  </si>
  <si>
    <t>237 (63079, ATG)</t>
  </si>
  <si>
    <t>[63079, Yago84_83 function unknown, 1:78-1:78, 96%]</t>
  </si>
  <si>
    <t>Yago84_83</t>
  </si>
  <si>
    <t>[NKF, PhagesDB, Yago84_83, 96%, 1E-38]</t>
  </si>
  <si>
    <t>Is there a protein-coding gene in this gap?</t>
  </si>
  <si>
    <t>Gap/Overlap</t>
  </si>
  <si>
    <t>Gap between forward and reverse genes? (N-N terminus or C-C terminus)</t>
  </si>
  <si>
    <t>Can the start site of the downstream (forward) / upstream (reverse) gene be extended?</t>
  </si>
  <si>
    <t>ORFs &gt;120bp?</t>
  </si>
  <si>
    <t>Coding potential?</t>
  </si>
  <si>
    <t>BLASTP?</t>
  </si>
  <si>
    <t>HHPred?</t>
  </si>
  <si>
    <t>VERDICT</t>
  </si>
  <si>
    <t>NO</t>
  </si>
  <si>
    <t>legitimate gap</t>
  </si>
  <si>
    <t>Yes but GeneMark and BLAST agree that 35501 as the start site. Extending the gene to 35582 would reduce the gap but would result in a 1:28 Q:S ratio.</t>
  </si>
  <si>
    <t>YES (N-N terminus)</t>
  </si>
  <si>
    <t>YES (C-C terminus)</t>
  </si>
  <si>
    <t>YES but Glimmer, GeneMark, Starterator, and BLAST all agree that 38887 as the start site.</t>
  </si>
  <si>
    <t>no significant results</t>
  </si>
  <si>
    <t>YES but Glimmer, GeneMark, Starterator, and RBS all agree with 48551 as the start site. In addition, BLAST also yields a 1:1 Q:S ratio.</t>
  </si>
  <si>
    <t>no hits found</t>
  </si>
  <si>
    <t>YES</t>
  </si>
  <si>
    <t>1:1 Q:S</t>
  </si>
  <si>
    <t>YES but not high enough to be significant</t>
  </si>
  <si>
    <t>YES but Glimmer, GeneMark, Starterator, and BLAST agree with 59763 as the start site.</t>
  </si>
  <si>
    <t>YES but Glimmer, GeneMark, Starterator, RBS, and BLAST all agree with 60906 as the start site.</t>
  </si>
  <si>
    <t>no significant hits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</si>
</sst>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9.0"/>
      <color theme="1"/>
      <name val="Arial"/>
      <scheme val="minor"/>
    </font>
    <font>
      <sz val="9.0"/>
      <color theme="1"/>
      <name val="Arial"/>
      <scheme val="minor"/>
    </font>
    <font>
      <sz val="11.0"/>
      <color theme="1"/>
      <name val="Arial"/>
    </font>
    <font>
      <b/>
      <sz val="11.0"/>
      <color theme="1"/>
      <name val="Arial"/>
    </font>
    <font>
      <b/>
      <sz val="9.0"/>
      <color rgb="FF000000"/>
      <name val="Arial"/>
      <scheme val="minor"/>
    </font>
    <font>
      <sz val="9.0"/>
      <color rgb="FF000000"/>
      <name val="Arial"/>
      <scheme val="minor"/>
    </font>
    <font>
      <color rgb="FF222222"/>
      <name val="Arial"/>
    </font>
    <font>
      <sz val="11.0"/>
      <color rgb="FF000000"/>
      <name val="Arial"/>
    </font>
    <font>
      <color theme="1"/>
      <name val="Arial"/>
      <scheme val="minor"/>
    </font>
    <font>
      <sz val="9.0"/>
      <color rgb="FF212529"/>
      <name val="Arial"/>
      <scheme val="minor"/>
    </font>
    <font>
      <sz val="9.0"/>
      <color rgb="FFEA4335"/>
      <name val="Arial"/>
      <scheme val="minor"/>
    </font>
    <font>
      <b/>
      <color theme="1"/>
      <name val="Arial"/>
      <scheme val="minor"/>
    </font>
  </fonts>
  <fills count="18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theme="9"/>
        <bgColor theme="9"/>
      </patternFill>
    </fill>
    <fill>
      <patternFill patternType="solid">
        <fgColor rgb="FF9900FF"/>
        <bgColor rgb="FF9900FF"/>
      </patternFill>
    </fill>
    <fill>
      <patternFill patternType="solid">
        <fgColor rgb="FF3D85C6"/>
        <bgColor rgb="FF3D85C6"/>
      </patternFill>
    </fill>
    <fill>
      <patternFill patternType="solid">
        <fgColor rgb="FFB4A7D6"/>
        <bgColor rgb="FFB4A7D6"/>
      </patternFill>
    </fill>
    <fill>
      <patternFill patternType="solid">
        <fgColor rgb="FF34A853"/>
        <bgColor rgb="FF34A853"/>
      </patternFill>
    </fill>
    <fill>
      <patternFill patternType="solid">
        <fgColor rgb="FFB6D7A8"/>
        <bgColor rgb="FFB6D7A8"/>
      </patternFill>
    </fill>
    <fill>
      <patternFill patternType="solid">
        <fgColor theme="7"/>
        <bgColor theme="7"/>
      </patternFill>
    </fill>
    <fill>
      <patternFill patternType="solid">
        <fgColor theme="0"/>
        <bgColor theme="0"/>
      </patternFill>
    </fill>
    <fill>
      <patternFill patternType="solid">
        <fgColor theme="5"/>
        <bgColor theme="5"/>
      </patternFill>
    </fill>
    <fill>
      <patternFill patternType="solid">
        <fgColor rgb="FFC9DAF8"/>
        <bgColor rgb="FFC9DAF8"/>
      </patternFill>
    </fill>
    <fill>
      <patternFill patternType="solid">
        <fgColor rgb="FF4A86E8"/>
        <bgColor rgb="FF4A86E8"/>
      </patternFill>
    </fill>
  </fills>
  <borders count="1">
    <border/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2" fontId="1" numFmtId="0" xfId="0" applyAlignment="1" applyFill="1" applyFont="1">
      <alignment horizontal="center" shrinkToFit="0" vertical="bottom" wrapText="1"/>
    </xf>
    <xf borderId="0" fillId="3" fontId="1" numFmtId="0" xfId="0" applyAlignment="1" applyFill="1" applyFont="1">
      <alignment horizontal="center" readingOrder="0" shrinkToFit="0" vertical="bottom" wrapText="1"/>
    </xf>
    <xf borderId="0" fillId="4" fontId="1" numFmtId="0" xfId="0" applyAlignment="1" applyFill="1" applyFont="1">
      <alignment horizontal="center" readingOrder="0" shrinkToFit="0" vertical="bottom" wrapText="1"/>
    </xf>
    <xf borderId="0" fillId="5" fontId="1" numFmtId="0" xfId="0" applyAlignment="1" applyFill="1" applyFont="1">
      <alignment horizontal="center" readingOrder="0" shrinkToFit="0" vertical="bottom" wrapText="1"/>
    </xf>
    <xf borderId="0" fillId="6" fontId="1" numFmtId="0" xfId="0" applyAlignment="1" applyFill="1" applyFont="1">
      <alignment horizontal="center" readingOrder="0" shrinkToFit="0" vertical="bottom" wrapText="1"/>
    </xf>
    <xf borderId="0" fillId="3" fontId="1" numFmtId="0" xfId="0" applyAlignment="1" applyFont="1">
      <alignment horizontal="center" shrinkToFit="0" vertical="bottom" wrapText="1"/>
    </xf>
    <xf borderId="0" fillId="4" fontId="1" numFmtId="0" xfId="0" applyAlignment="1" applyFont="1">
      <alignment horizontal="center" shrinkToFit="0" vertical="bottom" wrapText="1"/>
    </xf>
    <xf borderId="0" fillId="5" fontId="1" numFmtId="0" xfId="0" applyAlignment="1" applyFont="1">
      <alignment horizontal="center" shrinkToFit="0" vertical="bottom" wrapText="1"/>
    </xf>
    <xf borderId="0" fillId="7" fontId="1" numFmtId="0" xfId="0" applyAlignment="1" applyFill="1" applyFont="1">
      <alignment horizontal="center" readingOrder="0" shrinkToFit="0" vertical="bottom" wrapText="1"/>
    </xf>
    <xf borderId="0" fillId="8" fontId="1" numFmtId="0" xfId="0" applyAlignment="1" applyFill="1" applyFont="1">
      <alignment horizontal="center" shrinkToFit="0" vertical="bottom" wrapText="1"/>
    </xf>
    <xf borderId="0" fillId="5" fontId="1" numFmtId="0" xfId="0" applyAlignment="1" applyFont="1">
      <alignment horizontal="center" shrinkToFit="0" vertical="bottom" wrapText="1"/>
    </xf>
    <xf borderId="0" fillId="9" fontId="1" numFmtId="0" xfId="0" applyAlignment="1" applyFill="1" applyFont="1">
      <alignment horizontal="center" readingOrder="0" shrinkToFit="0" vertical="bottom" wrapText="1"/>
    </xf>
    <xf borderId="0" fillId="10" fontId="2" numFmtId="0" xfId="0" applyAlignment="1" applyFill="1" applyFont="1">
      <alignment horizontal="center" shrinkToFit="0" vertical="bottom" wrapText="1"/>
    </xf>
    <xf borderId="0" fillId="10" fontId="3" numFmtId="0" xfId="0" applyAlignment="1" applyFont="1">
      <alignment horizontal="center" shrinkToFit="0" vertical="bottom" wrapText="1"/>
    </xf>
    <xf borderId="0" fillId="0" fontId="1" numFmtId="0" xfId="0" applyAlignment="1" applyFont="1">
      <alignment vertical="bottom"/>
    </xf>
    <xf borderId="0" fillId="2" fontId="1" numFmtId="0" xfId="0" applyAlignment="1" applyFont="1">
      <alignment shrinkToFit="0" vertical="bottom" wrapText="1"/>
    </xf>
    <xf borderId="0" fillId="3" fontId="1" numFmtId="0" xfId="0" applyAlignment="1" applyFont="1">
      <alignment shrinkToFit="0" vertical="bottom" wrapText="1"/>
    </xf>
    <xf borderId="0" fillId="4" fontId="1" numFmtId="0" xfId="0" applyAlignment="1" applyFont="1">
      <alignment shrinkToFit="0" vertical="bottom" wrapText="1"/>
    </xf>
    <xf borderId="0" fillId="5" fontId="1" numFmtId="0" xfId="0" applyAlignment="1" applyFont="1">
      <alignment shrinkToFit="0" vertical="bottom" wrapText="1"/>
    </xf>
    <xf borderId="0" fillId="5" fontId="1" numFmtId="10" xfId="0" applyAlignment="1" applyFont="1" applyNumberFormat="1">
      <alignment shrinkToFit="0" vertical="bottom" wrapText="1"/>
    </xf>
    <xf borderId="0" fillId="6" fontId="1" numFmtId="0" xfId="0" applyAlignment="1" applyFont="1">
      <alignment horizontal="right" shrinkToFit="0" vertical="bottom" wrapText="1"/>
    </xf>
    <xf borderId="0" fillId="6" fontId="1" numFmtId="0" xfId="0" applyAlignment="1" applyFont="1">
      <alignment horizontal="right" readingOrder="0" shrinkToFit="0" vertical="bottom" wrapText="1"/>
    </xf>
    <xf borderId="0" fillId="7" fontId="1" numFmtId="0" xfId="0" applyAlignment="1" applyFont="1">
      <alignment readingOrder="0" shrinkToFit="0" vertical="bottom" wrapText="1"/>
    </xf>
    <xf borderId="0" fillId="8" fontId="1" numFmtId="0" xfId="0" applyAlignment="1" applyFont="1">
      <alignment shrinkToFit="0" vertical="bottom" wrapText="1"/>
    </xf>
    <xf borderId="0" fillId="8" fontId="1" numFmtId="0" xfId="0" applyAlignment="1" applyFont="1">
      <alignment readingOrder="0" shrinkToFit="0" vertical="bottom" wrapText="1"/>
    </xf>
    <xf borderId="0" fillId="3" fontId="1" numFmtId="0" xfId="0" applyAlignment="1" applyFont="1">
      <alignment readingOrder="0" shrinkToFit="0" vertical="bottom" wrapText="1"/>
    </xf>
    <xf borderId="0" fillId="9" fontId="1" numFmtId="0" xfId="0" applyAlignment="1" applyFont="1">
      <alignment shrinkToFit="0" vertical="bottom" wrapText="1"/>
    </xf>
    <xf borderId="0" fillId="10" fontId="1" numFmtId="0" xfId="0" applyAlignment="1" applyFont="1">
      <alignment readingOrder="0" shrinkToFit="0" vertical="bottom" wrapText="1"/>
    </xf>
    <xf borderId="0" fillId="10" fontId="4" numFmtId="0" xfId="0" applyAlignment="1" applyFont="1">
      <alignment readingOrder="0" shrinkToFit="0" vertical="bottom" wrapText="1"/>
    </xf>
    <xf borderId="0" fillId="11" fontId="5" numFmtId="0" xfId="0" applyAlignment="1" applyFill="1" applyFont="1">
      <alignment horizontal="right" readingOrder="0" shrinkToFit="0" vertical="bottom" wrapText="0"/>
    </xf>
    <xf borderId="0" fillId="12" fontId="6" numFmtId="0" xfId="0" applyAlignment="1" applyFill="1" applyFont="1">
      <alignment horizontal="right" readingOrder="0" shrinkToFit="0" vertical="bottom" wrapText="0"/>
    </xf>
    <xf borderId="0" fillId="12" fontId="6" numFmtId="0" xfId="0" applyAlignment="1" applyFont="1">
      <alignment readingOrder="0" shrinkToFit="0" vertical="bottom" wrapText="0"/>
    </xf>
    <xf borderId="0" fillId="12" fontId="6" numFmtId="0" xfId="0" applyAlignment="1" applyFont="1">
      <alignment readingOrder="0" shrinkToFit="0" vertical="bottom" wrapText="1"/>
    </xf>
    <xf borderId="0" fillId="12" fontId="6" numFmtId="10" xfId="0" applyAlignment="1" applyFont="1" applyNumberFormat="1">
      <alignment horizontal="right" readingOrder="0" shrinkToFit="0" vertical="bottom" wrapText="0"/>
    </xf>
    <xf borderId="0" fillId="12" fontId="6" numFmtId="0" xfId="0" applyAlignment="1" applyFont="1">
      <alignment horizontal="right" readingOrder="0" shrinkToFit="0" vertical="bottom" wrapText="1"/>
    </xf>
    <xf borderId="0" fillId="12" fontId="2" numFmtId="0" xfId="0" applyAlignment="1" applyFont="1">
      <alignment horizontal="right" vertical="bottom"/>
    </xf>
    <xf borderId="0" fillId="12" fontId="5" numFmtId="0" xfId="0" applyAlignment="1" applyFont="1">
      <alignment horizontal="right" readingOrder="0" shrinkToFit="0" vertical="bottom" wrapText="0"/>
    </xf>
    <xf borderId="0" fillId="12" fontId="7" numFmtId="0" xfId="0" applyAlignment="1" applyFont="1">
      <alignment readingOrder="0"/>
    </xf>
    <xf borderId="0" fillId="12" fontId="6" numFmtId="9" xfId="0" applyAlignment="1" applyFont="1" applyNumberFormat="1">
      <alignment horizontal="right" readingOrder="0" shrinkToFit="0" vertical="bottom" wrapText="1"/>
    </xf>
    <xf borderId="0" fillId="12" fontId="6" numFmtId="10" xfId="0" applyAlignment="1" applyFont="1" applyNumberFormat="1">
      <alignment readingOrder="0" shrinkToFit="0" vertical="bottom" wrapText="1"/>
    </xf>
    <xf borderId="0" fillId="12" fontId="6" numFmtId="10" xfId="0" applyAlignment="1" applyFont="1" applyNumberFormat="1">
      <alignment horizontal="right" readingOrder="0" shrinkToFit="0" vertical="bottom" wrapText="1"/>
    </xf>
    <xf borderId="0" fillId="12" fontId="6" numFmtId="0" xfId="0" applyAlignment="1" applyFont="1">
      <alignment horizontal="left" readingOrder="0" shrinkToFit="0" vertical="bottom" wrapText="0"/>
    </xf>
    <xf borderId="0" fillId="12" fontId="5" numFmtId="0" xfId="0" applyAlignment="1" applyFont="1">
      <alignment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13" fontId="1" numFmtId="0" xfId="0" applyAlignment="1" applyFill="1" applyFont="1">
      <alignment horizontal="right" vertical="bottom"/>
    </xf>
    <xf borderId="0" fillId="12" fontId="2" numFmtId="0" xfId="0" applyAlignment="1" applyFont="1">
      <alignment horizontal="right" readingOrder="0" shrinkToFit="0" vertical="bottom" wrapText="1"/>
    </xf>
    <xf borderId="0" fillId="12" fontId="2" numFmtId="0" xfId="0" applyAlignment="1" applyFont="1">
      <alignment readingOrder="0" shrinkToFit="0" wrapText="1"/>
    </xf>
    <xf borderId="0" fillId="12" fontId="2" numFmtId="10" xfId="0" applyAlignment="1" applyFont="1" applyNumberFormat="1">
      <alignment readingOrder="0" shrinkToFit="0" wrapText="1"/>
    </xf>
    <xf borderId="0" fillId="12" fontId="2" numFmtId="0" xfId="0" applyAlignment="1" applyFont="1">
      <alignment horizontal="right" readingOrder="0" shrinkToFit="0" wrapText="1"/>
    </xf>
    <xf borderId="0" fillId="12" fontId="2" numFmtId="0" xfId="0" applyAlignment="1" applyFont="1">
      <alignment horizontal="right" shrinkToFit="0" vertical="bottom" wrapText="1"/>
    </xf>
    <xf borderId="0" fillId="12" fontId="2" numFmtId="0" xfId="0" applyAlignment="1" applyFont="1">
      <alignment horizontal="left" readingOrder="0" shrinkToFit="0" vertical="bottom" wrapText="1"/>
    </xf>
    <xf borderId="0" fillId="12" fontId="1" numFmtId="0" xfId="0" applyAlignment="1" applyFont="1">
      <alignment horizontal="right" readingOrder="0" shrinkToFit="0" vertical="bottom" wrapText="1"/>
    </xf>
    <xf borderId="0" fillId="12" fontId="2" numFmtId="9" xfId="0" applyAlignment="1" applyFont="1" applyNumberFormat="1">
      <alignment readingOrder="0" shrinkToFit="0" wrapText="1"/>
    </xf>
    <xf borderId="0" fillId="12" fontId="1" numFmtId="0" xfId="0" applyAlignment="1" applyFont="1">
      <alignment readingOrder="0" shrinkToFit="0" wrapText="1"/>
    </xf>
    <xf borderId="0" fillId="14" fontId="9" numFmtId="0" xfId="0" applyFill="1" applyFont="1"/>
    <xf borderId="0" fillId="12" fontId="6" numFmtId="0" xfId="0" applyAlignment="1" applyFont="1">
      <alignment horizontal="left" readingOrder="0"/>
    </xf>
    <xf borderId="0" fillId="12" fontId="6" numFmtId="0" xfId="0" applyAlignment="1" applyFont="1">
      <alignment horizontal="left" readingOrder="0" shrinkToFit="0" wrapText="1"/>
    </xf>
    <xf borderId="0" fillId="12" fontId="6" numFmtId="0" xfId="0" applyAlignment="1" applyFont="1">
      <alignment readingOrder="0" shrinkToFit="0" wrapText="1"/>
    </xf>
    <xf borderId="0" fillId="15" fontId="1" numFmtId="0" xfId="0" applyAlignment="1" applyFill="1" applyFont="1">
      <alignment horizontal="right" vertical="bottom"/>
    </xf>
    <xf borderId="0" fillId="12" fontId="6" numFmtId="0" xfId="0" applyAlignment="1" applyFont="1">
      <alignment horizontal="right" readingOrder="0"/>
    </xf>
    <xf borderId="0" fillId="12" fontId="2" numFmtId="11" xfId="0" applyAlignment="1" applyFont="1" applyNumberFormat="1">
      <alignment readingOrder="0" shrinkToFit="0" wrapText="1"/>
    </xf>
    <xf borderId="0" fillId="12" fontId="6" numFmtId="0" xfId="0" applyAlignment="1" applyFont="1">
      <alignment horizontal="left" readingOrder="0" shrinkToFit="0" vertical="bottom" wrapText="1"/>
    </xf>
    <xf borderId="0" fillId="12" fontId="6" numFmtId="11" xfId="0" applyAlignment="1" applyFont="1" applyNumberFormat="1">
      <alignment horizontal="right" readingOrder="0" shrinkToFit="0" vertical="bottom" wrapText="1"/>
    </xf>
    <xf borderId="0" fillId="12" fontId="6" numFmtId="0" xfId="0" applyAlignment="1" applyFont="1">
      <alignment horizontal="left" readingOrder="0" shrinkToFit="0" vertical="top" wrapText="1"/>
    </xf>
    <xf borderId="0" fillId="12" fontId="10" numFmtId="0" xfId="0" applyAlignment="1" applyFont="1">
      <alignment readingOrder="0" shrinkToFit="0" wrapText="1"/>
    </xf>
    <xf borderId="0" fillId="12" fontId="10" numFmtId="0" xfId="0" applyAlignment="1" applyFont="1">
      <alignment horizontal="right" readingOrder="0" shrinkToFit="0" wrapText="1"/>
    </xf>
    <xf borderId="0" fillId="12" fontId="6" numFmtId="0" xfId="0" applyAlignment="1" applyFont="1">
      <alignment readingOrder="0" shrinkToFit="0" wrapText="1"/>
    </xf>
    <xf borderId="0" fillId="12" fontId="2" numFmtId="0" xfId="0" applyAlignment="1" applyFont="1">
      <alignment shrinkToFit="0" vertical="bottom" wrapText="1"/>
    </xf>
    <xf borderId="0" fillId="12" fontId="2" numFmtId="0" xfId="0" applyAlignment="1" applyFont="1">
      <alignment horizontal="left" readingOrder="0" shrinkToFit="0" wrapText="1"/>
    </xf>
    <xf borderId="0" fillId="12" fontId="2" numFmtId="0" xfId="0" applyAlignment="1" applyFont="1">
      <alignment readingOrder="0" shrinkToFit="0" vertical="bottom" wrapText="1"/>
    </xf>
    <xf borderId="0" fillId="12" fontId="2" numFmtId="0" xfId="0" applyAlignment="1" applyFont="1">
      <alignment shrinkToFit="0" vertical="bottom" wrapText="1"/>
    </xf>
    <xf borderId="0" fillId="12" fontId="1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12" fontId="6" numFmtId="0" xfId="0" applyAlignment="1" applyFont="1">
      <alignment horizontal="left" readingOrder="0"/>
    </xf>
    <xf borderId="0" fillId="12" fontId="2" numFmtId="0" xfId="0" applyAlignment="1" applyFont="1">
      <alignment readingOrder="0"/>
    </xf>
    <xf borderId="0" fillId="12" fontId="2" numFmtId="3" xfId="0" applyAlignment="1" applyFont="1" applyNumberFormat="1">
      <alignment readingOrder="0" shrinkToFit="0" wrapText="1"/>
    </xf>
    <xf borderId="0" fillId="12" fontId="6" numFmtId="10" xfId="0" applyAlignment="1" applyFont="1" applyNumberFormat="1">
      <alignment readingOrder="0" shrinkToFit="0" vertical="bottom" wrapText="0"/>
    </xf>
    <xf borderId="0" fillId="0" fontId="8" numFmtId="0" xfId="0" applyAlignment="1" applyFont="1">
      <alignment shrinkToFit="0" vertical="bottom" wrapText="0"/>
    </xf>
    <xf borderId="0" fillId="15" fontId="5" numFmtId="0" xfId="0" applyAlignment="1" applyFont="1">
      <alignment horizontal="right" readingOrder="0" shrinkToFit="0" vertical="bottom" wrapText="0"/>
    </xf>
    <xf borderId="0" fillId="12" fontId="2" numFmtId="10" xfId="0" applyAlignment="1" applyFont="1" applyNumberFormat="1">
      <alignment readingOrder="0" shrinkToFit="0" vertical="bottom" wrapText="1"/>
    </xf>
    <xf borderId="0" fillId="12" fontId="10" numFmtId="0" xfId="0" applyAlignment="1" applyFont="1">
      <alignment horizontal="left" readingOrder="0" shrinkToFit="0" vertical="bottom" wrapText="1"/>
    </xf>
    <xf borderId="0" fillId="12" fontId="2" numFmtId="0" xfId="0" applyAlignment="1" applyFont="1">
      <alignment vertical="bottom"/>
    </xf>
    <xf borderId="0" fillId="12" fontId="2" numFmtId="11" xfId="0" applyAlignment="1" applyFont="1" applyNumberFormat="1">
      <alignment horizontal="right" readingOrder="0" shrinkToFit="0" vertical="bottom" wrapText="1"/>
    </xf>
    <xf borderId="0" fillId="12" fontId="6" numFmtId="0" xfId="0" applyAlignment="1" applyFont="1">
      <alignment horizontal="left" readingOrder="0" shrinkToFit="0" vertical="bottom" wrapText="1"/>
    </xf>
    <xf borderId="0" fillId="12" fontId="2" numFmtId="10" xfId="0" applyAlignment="1" applyFont="1" applyNumberFormat="1">
      <alignment horizontal="left" readingOrder="0" shrinkToFit="0" vertical="bottom" wrapText="1"/>
    </xf>
    <xf borderId="0" fillId="12" fontId="2" numFmtId="0" xfId="0" applyAlignment="1" applyFont="1">
      <alignment horizontal="left" readingOrder="0" shrinkToFit="0" vertical="top" wrapText="1"/>
    </xf>
    <xf borderId="0" fillId="12" fontId="5" numFmtId="0" xfId="0" applyAlignment="1" applyFont="1">
      <alignment readingOrder="0" vertical="bottom"/>
    </xf>
    <xf borderId="0" fillId="0" fontId="8" numFmtId="0" xfId="0" applyAlignment="1" applyFont="1">
      <alignment readingOrder="0" vertical="bottom"/>
    </xf>
    <xf borderId="0" fillId="12" fontId="11" numFmtId="0" xfId="0" applyAlignment="1" applyFont="1">
      <alignment readingOrder="0" shrinkToFit="0" vertical="bottom" wrapText="0"/>
    </xf>
    <xf borderId="0" fillId="12" fontId="11" numFmtId="0" xfId="0" applyAlignment="1" applyFont="1">
      <alignment readingOrder="0" vertical="bottom"/>
    </xf>
    <xf borderId="0" fillId="12" fontId="6" numFmtId="0" xfId="0" applyAlignment="1" applyFont="1">
      <alignment horizontal="right" readingOrder="0" vertical="bottom"/>
    </xf>
    <xf borderId="0" fillId="0" fontId="8" numFmtId="0" xfId="0" applyAlignment="1" applyFont="1">
      <alignment horizontal="left" readingOrder="0" shrinkToFit="0" vertical="bottom" wrapText="0"/>
    </xf>
    <xf borderId="0" fillId="12" fontId="6" numFmtId="11" xfId="0" applyAlignment="1" applyFont="1" applyNumberFormat="1">
      <alignment readingOrder="0" shrinkToFit="0" vertical="bottom" wrapText="1"/>
    </xf>
    <xf borderId="0" fillId="12" fontId="6" numFmtId="10" xfId="0" applyAlignment="1" applyFont="1" applyNumberFormat="1">
      <alignment horizontal="left" readingOrder="0" shrinkToFit="0" vertical="bottom" wrapText="1"/>
    </xf>
    <xf borderId="0" fillId="12" fontId="6" numFmtId="9" xfId="0" applyAlignment="1" applyFont="1" applyNumberFormat="1">
      <alignment horizontal="left" readingOrder="0" shrinkToFit="0" vertical="bottom" wrapText="1"/>
    </xf>
    <xf borderId="0" fillId="12" fontId="6" numFmtId="11" xfId="0" applyAlignment="1" applyFont="1" applyNumberFormat="1">
      <alignment horizontal="left" readingOrder="0" shrinkToFit="0" vertical="bottom" wrapText="1"/>
    </xf>
    <xf borderId="0" fillId="12" fontId="10" numFmtId="10" xfId="0" applyAlignment="1" applyFont="1" applyNumberFormat="1">
      <alignment horizontal="left" readingOrder="0" shrinkToFit="0" vertical="bottom" wrapText="1"/>
    </xf>
    <xf borderId="0" fillId="0" fontId="9" numFmtId="0" xfId="0" applyAlignment="1" applyFont="1">
      <alignment horizontal="right"/>
    </xf>
    <xf borderId="0" fillId="0" fontId="12" numFmtId="0" xfId="0" applyFont="1"/>
    <xf borderId="0" fillId="0" fontId="12" numFmtId="0" xfId="0" applyAlignment="1" applyFont="1">
      <alignment shrinkToFit="0" wrapText="1"/>
    </xf>
    <xf borderId="0" fillId="0" fontId="12" numFmtId="0" xfId="0" applyAlignment="1" applyFont="1">
      <alignment horizontal="center" readingOrder="0"/>
    </xf>
    <xf borderId="0" fillId="0" fontId="12" numFmtId="0" xfId="0" applyAlignment="1" applyFont="1">
      <alignment readingOrder="0"/>
    </xf>
    <xf borderId="0" fillId="0" fontId="12" numFmtId="0" xfId="0" applyAlignment="1" applyFont="1">
      <alignment readingOrder="0" shrinkToFit="0" wrapText="1"/>
    </xf>
    <xf borderId="0" fillId="0" fontId="9" numFmtId="0" xfId="0" applyAlignment="1" applyFont="1">
      <alignment shrinkToFit="0" wrapText="1"/>
    </xf>
    <xf borderId="0" fillId="16" fontId="9" numFmtId="0" xfId="0" applyAlignment="1" applyFill="1" applyFont="1">
      <alignment readingOrder="0" shrinkToFit="0" wrapText="1"/>
    </xf>
    <xf borderId="0" fillId="16" fontId="9" numFmtId="0" xfId="0" applyAlignment="1" applyFont="1">
      <alignment readingOrder="0"/>
    </xf>
    <xf borderId="0" fillId="16" fontId="9" numFmtId="0" xfId="0" applyFont="1"/>
    <xf borderId="0" fillId="16" fontId="12" numFmtId="0" xfId="0" applyAlignment="1" applyFont="1">
      <alignment readingOrder="0"/>
    </xf>
    <xf borderId="0" fillId="16" fontId="9" numFmtId="0" xfId="0" applyAlignment="1" applyFont="1">
      <alignment shrinkToFit="0" wrapText="1"/>
    </xf>
    <xf borderId="0" fillId="16" fontId="12" numFmtId="0" xfId="0" applyFont="1"/>
    <xf borderId="0" fillId="17" fontId="12" numFmtId="0" xfId="0" applyFill="1" applyFont="1"/>
  </cellXfs>
  <cellStyles count="1">
    <cellStyle xfId="0" name="Normal" builtinId="0"/>
  </cellStyles>
  <dxfs count="3">
    <dxf>
      <font>
        <color rgb="FFFFFFFF"/>
      </font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25" max="25" width="58.57"/>
    <col customWidth="1" min="33" max="33" width="43.71"/>
    <col customWidth="1" min="40" max="40" width="29.43"/>
    <col customWidth="1" min="42" max="42" width="43.29"/>
    <col customWidth="1" min="43" max="43" width="72.71"/>
    <col customWidth="1" min="47" max="47" width="41.43"/>
  </cols>
  <sheetData>
    <row r="1">
      <c r="A1" s="1"/>
      <c r="B1" s="1"/>
      <c r="C1" s="2"/>
      <c r="D1" s="2"/>
      <c r="E1" s="2"/>
      <c r="F1" s="3" t="s">
        <v>0</v>
      </c>
      <c r="I1" s="4" t="s">
        <v>1</v>
      </c>
      <c r="L1" s="5" t="s">
        <v>2</v>
      </c>
      <c r="Q1" s="6" t="s">
        <v>3</v>
      </c>
      <c r="V1" s="7" t="s">
        <v>0</v>
      </c>
      <c r="W1" s="8" t="s">
        <v>1</v>
      </c>
      <c r="X1" s="9" t="s">
        <v>2</v>
      </c>
      <c r="Y1" s="10" t="s">
        <v>4</v>
      </c>
      <c r="Z1" s="11"/>
      <c r="AA1" s="2" t="s">
        <v>5</v>
      </c>
      <c r="AH1" s="11"/>
      <c r="AI1" s="11"/>
      <c r="AJ1" s="12" t="s">
        <v>6</v>
      </c>
      <c r="AQ1" s="3" t="s">
        <v>7</v>
      </c>
      <c r="AR1" s="13" t="s">
        <v>8</v>
      </c>
      <c r="AT1" s="11"/>
      <c r="AU1" s="14"/>
      <c r="AV1" s="15"/>
      <c r="AW1" s="15"/>
      <c r="AX1" s="15"/>
    </row>
    <row r="2">
      <c r="A2" s="16" t="s">
        <v>9</v>
      </c>
      <c r="B2" s="16"/>
      <c r="C2" s="17" t="s">
        <v>10</v>
      </c>
      <c r="D2" s="17" t="s">
        <v>11</v>
      </c>
      <c r="E2" s="17" t="s">
        <v>12</v>
      </c>
      <c r="F2" s="18" t="s">
        <v>13</v>
      </c>
      <c r="G2" s="18" t="s">
        <v>14</v>
      </c>
      <c r="H2" s="18" t="s">
        <v>15</v>
      </c>
      <c r="I2" s="19" t="s">
        <v>16</v>
      </c>
      <c r="J2" s="19" t="s">
        <v>17</v>
      </c>
      <c r="K2" s="19" t="s">
        <v>18</v>
      </c>
      <c r="L2" s="20" t="s">
        <v>19</v>
      </c>
      <c r="M2" s="20" t="s">
        <v>20</v>
      </c>
      <c r="N2" s="20" t="s">
        <v>21</v>
      </c>
      <c r="O2" s="20" t="s">
        <v>22</v>
      </c>
      <c r="P2" s="21" t="s">
        <v>23</v>
      </c>
      <c r="Q2" s="22" t="s">
        <v>24</v>
      </c>
      <c r="R2" s="22" t="s">
        <v>25</v>
      </c>
      <c r="S2" s="23" t="s">
        <v>26</v>
      </c>
      <c r="T2" s="22" t="s">
        <v>27</v>
      </c>
      <c r="U2" s="22" t="s">
        <v>28</v>
      </c>
      <c r="V2" s="18" t="s">
        <v>13</v>
      </c>
      <c r="W2" s="19" t="s">
        <v>16</v>
      </c>
      <c r="X2" s="20" t="s">
        <v>19</v>
      </c>
      <c r="Y2" s="24" t="s">
        <v>29</v>
      </c>
      <c r="Z2" s="25" t="s">
        <v>30</v>
      </c>
      <c r="AA2" s="17" t="s">
        <v>31</v>
      </c>
      <c r="AB2" s="17" t="s">
        <v>32</v>
      </c>
      <c r="AC2" s="17" t="s">
        <v>33</v>
      </c>
      <c r="AD2" s="17" t="s">
        <v>34</v>
      </c>
      <c r="AE2" s="17" t="s">
        <v>35</v>
      </c>
      <c r="AF2" s="17" t="s">
        <v>36</v>
      </c>
      <c r="AG2" s="17" t="s">
        <v>37</v>
      </c>
      <c r="AH2" s="25" t="s">
        <v>30</v>
      </c>
      <c r="AI2" s="26" t="s">
        <v>38</v>
      </c>
      <c r="AJ2" s="20" t="s">
        <v>39</v>
      </c>
      <c r="AK2" s="20" t="s">
        <v>40</v>
      </c>
      <c r="AL2" s="20" t="s">
        <v>41</v>
      </c>
      <c r="AM2" s="20" t="s">
        <v>42</v>
      </c>
      <c r="AN2" s="21" t="s">
        <v>43</v>
      </c>
      <c r="AO2" s="21" t="s">
        <v>44</v>
      </c>
      <c r="AP2" s="20" t="s">
        <v>45</v>
      </c>
      <c r="AQ2" s="27" t="s">
        <v>46</v>
      </c>
      <c r="AR2" s="28" t="s">
        <v>47</v>
      </c>
      <c r="AS2" s="28" t="s">
        <v>48</v>
      </c>
      <c r="AT2" s="25" t="s">
        <v>30</v>
      </c>
      <c r="AU2" s="29" t="s">
        <v>49</v>
      </c>
      <c r="AV2" s="30" t="s">
        <v>50</v>
      </c>
      <c r="AW2" s="30"/>
      <c r="AX2" s="30"/>
    </row>
    <row r="3">
      <c r="A3" s="31">
        <v>1.0</v>
      </c>
      <c r="B3" s="31">
        <v>1.0</v>
      </c>
      <c r="C3" s="32">
        <v>600.0</v>
      </c>
      <c r="D3" s="33" t="s">
        <v>51</v>
      </c>
      <c r="E3" s="34" t="s">
        <v>52</v>
      </c>
      <c r="F3" s="32">
        <v>1.0</v>
      </c>
      <c r="G3" s="33" t="s">
        <v>53</v>
      </c>
      <c r="H3" s="32">
        <v>600.0</v>
      </c>
      <c r="I3" s="32">
        <v>1.0</v>
      </c>
      <c r="J3" s="33" t="s">
        <v>53</v>
      </c>
      <c r="K3" s="32">
        <v>600.0</v>
      </c>
      <c r="L3" s="32">
        <v>1.0</v>
      </c>
      <c r="M3" s="32">
        <v>36.0</v>
      </c>
      <c r="N3" s="33" t="s">
        <v>53</v>
      </c>
      <c r="O3" s="32">
        <v>600.0</v>
      </c>
      <c r="P3" s="35">
        <v>0.284</v>
      </c>
      <c r="Q3" s="36">
        <v>586.0</v>
      </c>
      <c r="R3" s="36" t="s">
        <v>54</v>
      </c>
      <c r="S3" s="36">
        <v>15.0</v>
      </c>
      <c r="T3" s="36" t="s">
        <v>55</v>
      </c>
      <c r="U3" s="36" t="s">
        <v>56</v>
      </c>
      <c r="V3" s="37">
        <v>1.0</v>
      </c>
      <c r="W3" s="37">
        <v>1.0</v>
      </c>
      <c r="X3" s="37">
        <v>1.0</v>
      </c>
      <c r="Y3" s="34" t="s">
        <v>57</v>
      </c>
      <c r="Z3" s="38">
        <v>1.0</v>
      </c>
      <c r="AA3" s="34" t="s">
        <v>58</v>
      </c>
      <c r="AB3" s="39" t="s">
        <v>59</v>
      </c>
      <c r="AC3" s="34" t="s">
        <v>60</v>
      </c>
      <c r="AD3" s="34" t="s">
        <v>61</v>
      </c>
      <c r="AE3" s="40">
        <v>0.96</v>
      </c>
      <c r="AF3" s="34" t="s">
        <v>62</v>
      </c>
      <c r="AG3" s="34" t="s">
        <v>63</v>
      </c>
      <c r="AH3" s="38">
        <v>1.0</v>
      </c>
      <c r="AI3" s="38">
        <f>ABS(C3-AH3)+1</f>
        <v>600</v>
      </c>
      <c r="AJ3" s="34" t="s">
        <v>64</v>
      </c>
      <c r="AK3" s="34" t="s">
        <v>65</v>
      </c>
      <c r="AL3" s="34" t="s">
        <v>66</v>
      </c>
      <c r="AM3" s="34" t="s">
        <v>67</v>
      </c>
      <c r="AN3" s="41">
        <f>(140-4+1)/(AI3/3)</f>
        <v>0.685</v>
      </c>
      <c r="AO3" s="42">
        <v>0.996</v>
      </c>
      <c r="AP3" s="34" t="s">
        <v>68</v>
      </c>
      <c r="AQ3" s="34" t="s">
        <v>69</v>
      </c>
      <c r="AR3" s="43" t="s">
        <v>61</v>
      </c>
      <c r="AS3" s="43" t="s">
        <v>61</v>
      </c>
      <c r="AT3" s="38">
        <v>1.0</v>
      </c>
      <c r="AU3" s="44" t="s">
        <v>70</v>
      </c>
      <c r="AV3" s="45"/>
      <c r="AW3" s="45"/>
      <c r="AX3" s="45"/>
    </row>
    <row r="4">
      <c r="A4" s="46">
        <v>2.0</v>
      </c>
      <c r="B4" s="46">
        <v>2.0</v>
      </c>
      <c r="C4" s="47">
        <v>1826.0</v>
      </c>
      <c r="D4" s="47" t="s">
        <v>51</v>
      </c>
      <c r="E4" s="47" t="s">
        <v>71</v>
      </c>
      <c r="F4" s="47">
        <v>597.0</v>
      </c>
      <c r="G4" s="48" t="s">
        <v>53</v>
      </c>
      <c r="H4" s="48">
        <v>1230.0</v>
      </c>
      <c r="I4" s="48">
        <v>597.0</v>
      </c>
      <c r="J4" s="48" t="s">
        <v>53</v>
      </c>
      <c r="K4" s="48">
        <v>1230.0</v>
      </c>
      <c r="L4" s="48">
        <v>597.0</v>
      </c>
      <c r="M4" s="48">
        <v>5.0</v>
      </c>
      <c r="N4" s="48" t="s">
        <v>53</v>
      </c>
      <c r="O4" s="48">
        <v>1230.0</v>
      </c>
      <c r="P4" s="49">
        <v>0.909</v>
      </c>
      <c r="Q4" s="48">
        <v>597.0</v>
      </c>
      <c r="R4" s="48" t="s">
        <v>53</v>
      </c>
      <c r="S4" s="48">
        <v>1230.0</v>
      </c>
      <c r="T4" s="50" t="s">
        <v>72</v>
      </c>
      <c r="U4" s="48" t="s">
        <v>73</v>
      </c>
      <c r="V4" s="51">
        <v>597.0</v>
      </c>
      <c r="W4" s="51">
        <v>597.0</v>
      </c>
      <c r="X4" s="51">
        <v>597.0</v>
      </c>
      <c r="Y4" s="52" t="s">
        <v>74</v>
      </c>
      <c r="Z4" s="53">
        <v>597.0</v>
      </c>
      <c r="AA4" s="48" t="s">
        <v>75</v>
      </c>
      <c r="AB4" s="39" t="s">
        <v>59</v>
      </c>
      <c r="AC4" s="48" t="s">
        <v>76</v>
      </c>
      <c r="AD4" s="48" t="s">
        <v>61</v>
      </c>
      <c r="AE4" s="54">
        <v>0.98</v>
      </c>
      <c r="AF4" s="48">
        <v>0.0</v>
      </c>
      <c r="AG4" s="48" t="s">
        <v>77</v>
      </c>
      <c r="AH4" s="53">
        <v>597.0</v>
      </c>
      <c r="AI4" s="53">
        <f t="shared" ref="AI4:AI7" si="1">ABS(C4-Z4)+1</f>
        <v>1230</v>
      </c>
      <c r="AJ4" s="48" t="s">
        <v>78</v>
      </c>
      <c r="AK4" s="48" t="s">
        <v>65</v>
      </c>
      <c r="AL4" s="48" t="s">
        <v>79</v>
      </c>
      <c r="AM4" s="48" t="s">
        <v>80</v>
      </c>
      <c r="AN4" s="49">
        <f>(203-1+1)/(AI4/3)</f>
        <v>0.4951219512</v>
      </c>
      <c r="AO4" s="49">
        <v>0.9981</v>
      </c>
      <c r="AP4" s="48" t="s">
        <v>81</v>
      </c>
      <c r="AQ4" s="48" t="s">
        <v>82</v>
      </c>
      <c r="AR4" s="48" t="s">
        <v>61</v>
      </c>
      <c r="AS4" s="48" t="s">
        <v>61</v>
      </c>
      <c r="AT4" s="53">
        <v>597.0</v>
      </c>
      <c r="AU4" s="55" t="s">
        <v>75</v>
      </c>
      <c r="AV4" s="56"/>
      <c r="AW4" s="56"/>
      <c r="AX4" s="56"/>
    </row>
    <row r="5">
      <c r="A5" s="46">
        <v>3.0</v>
      </c>
      <c r="B5" s="46">
        <v>3.0</v>
      </c>
      <c r="C5" s="47">
        <v>2473.0</v>
      </c>
      <c r="D5" s="47" t="s">
        <v>83</v>
      </c>
      <c r="E5" s="47" t="s">
        <v>84</v>
      </c>
      <c r="F5" s="47">
        <v>1823.0</v>
      </c>
      <c r="G5" s="48" t="s">
        <v>53</v>
      </c>
      <c r="H5" s="48">
        <v>651.0</v>
      </c>
      <c r="I5" s="48">
        <v>1823.0</v>
      </c>
      <c r="J5" s="48" t="s">
        <v>53</v>
      </c>
      <c r="K5" s="48">
        <v>651.0</v>
      </c>
      <c r="L5" s="48">
        <v>1823.0</v>
      </c>
      <c r="M5" s="48">
        <v>1.0</v>
      </c>
      <c r="N5" s="48" t="s">
        <v>53</v>
      </c>
      <c r="O5" s="48">
        <v>651.0</v>
      </c>
      <c r="P5" s="54">
        <v>1.0</v>
      </c>
      <c r="Q5" s="48">
        <v>2330.0</v>
      </c>
      <c r="R5" s="48" t="s">
        <v>54</v>
      </c>
      <c r="S5" s="48">
        <v>144.0</v>
      </c>
      <c r="T5" s="50" t="s">
        <v>85</v>
      </c>
      <c r="U5" s="48" t="s">
        <v>86</v>
      </c>
      <c r="V5" s="51">
        <v>1823.0</v>
      </c>
      <c r="W5" s="51">
        <v>1823.0</v>
      </c>
      <c r="X5" s="51">
        <v>1823.0</v>
      </c>
      <c r="Y5" s="52" t="s">
        <v>87</v>
      </c>
      <c r="Z5" s="53">
        <v>1823.0</v>
      </c>
      <c r="AA5" s="48" t="s">
        <v>88</v>
      </c>
      <c r="AB5" s="39" t="s">
        <v>59</v>
      </c>
      <c r="AC5" s="48" t="s">
        <v>89</v>
      </c>
      <c r="AD5" s="48" t="s">
        <v>61</v>
      </c>
      <c r="AE5" s="54">
        <v>0.97</v>
      </c>
      <c r="AF5" s="48" t="s">
        <v>90</v>
      </c>
      <c r="AG5" s="48" t="s">
        <v>91</v>
      </c>
      <c r="AH5" s="53">
        <v>1823.0</v>
      </c>
      <c r="AI5" s="53">
        <f t="shared" si="1"/>
        <v>651</v>
      </c>
      <c r="AJ5" s="48" t="s">
        <v>92</v>
      </c>
      <c r="AK5" s="48" t="s">
        <v>93</v>
      </c>
      <c r="AL5" s="48" t="s">
        <v>94</v>
      </c>
      <c r="AM5" s="48" t="s">
        <v>95</v>
      </c>
      <c r="AN5" s="49">
        <f>(198-2+1)/(AI5/3)</f>
        <v>0.9078341014</v>
      </c>
      <c r="AO5" s="49">
        <v>1.0</v>
      </c>
      <c r="AP5" s="48" t="s">
        <v>96</v>
      </c>
      <c r="AQ5" s="48" t="s">
        <v>97</v>
      </c>
      <c r="AR5" s="48" t="s">
        <v>61</v>
      </c>
      <c r="AS5" s="48" t="s">
        <v>61</v>
      </c>
      <c r="AT5" s="53">
        <v>1823.0</v>
      </c>
      <c r="AU5" s="55" t="s">
        <v>98</v>
      </c>
      <c r="AV5" s="56"/>
      <c r="AW5" s="56"/>
      <c r="AX5" s="56"/>
    </row>
    <row r="6">
      <c r="A6" s="46">
        <v>4.0</v>
      </c>
      <c r="B6" s="46">
        <v>4.0</v>
      </c>
      <c r="C6" s="47">
        <v>4196.0</v>
      </c>
      <c r="D6" s="52" t="s">
        <v>51</v>
      </c>
      <c r="E6" s="52" t="s">
        <v>99</v>
      </c>
      <c r="F6" s="47">
        <v>2457.0</v>
      </c>
      <c r="G6" s="48" t="s">
        <v>54</v>
      </c>
      <c r="H6" s="48">
        <v>1740.0</v>
      </c>
      <c r="I6" s="48">
        <v>2457.0</v>
      </c>
      <c r="J6" s="48" t="s">
        <v>54</v>
      </c>
      <c r="K6" s="48">
        <v>1740.0</v>
      </c>
      <c r="L6" s="48">
        <v>2457.0</v>
      </c>
      <c r="M6" s="48">
        <v>120.0</v>
      </c>
      <c r="N6" s="48" t="s">
        <v>54</v>
      </c>
      <c r="O6" s="48">
        <v>1740.0</v>
      </c>
      <c r="P6" s="49">
        <v>0.015</v>
      </c>
      <c r="Q6" s="48">
        <v>2457.0</v>
      </c>
      <c r="R6" s="48" t="s">
        <v>54</v>
      </c>
      <c r="S6" s="48">
        <v>1740.0</v>
      </c>
      <c r="T6" s="50" t="s">
        <v>100</v>
      </c>
      <c r="U6" s="48" t="s">
        <v>101</v>
      </c>
      <c r="V6" s="51">
        <v>2457.0</v>
      </c>
      <c r="W6" s="51">
        <v>2457.0</v>
      </c>
      <c r="X6" s="51">
        <v>2457.0</v>
      </c>
      <c r="Y6" s="57" t="s">
        <v>102</v>
      </c>
      <c r="Z6" s="53">
        <v>2457.0</v>
      </c>
      <c r="AA6" s="48" t="s">
        <v>103</v>
      </c>
      <c r="AB6" s="39" t="s">
        <v>59</v>
      </c>
      <c r="AC6" s="48" t="s">
        <v>104</v>
      </c>
      <c r="AD6" s="48" t="s">
        <v>61</v>
      </c>
      <c r="AE6" s="54">
        <v>0.96</v>
      </c>
      <c r="AF6" s="48">
        <v>0.0</v>
      </c>
      <c r="AG6" s="58" t="s">
        <v>105</v>
      </c>
      <c r="AH6" s="53">
        <v>2457.0</v>
      </c>
      <c r="AI6" s="53">
        <f t="shared" si="1"/>
        <v>1740</v>
      </c>
      <c r="AJ6" s="48" t="s">
        <v>106</v>
      </c>
      <c r="AK6" s="48" t="s">
        <v>65</v>
      </c>
      <c r="AL6" s="59" t="s">
        <v>107</v>
      </c>
      <c r="AM6" s="48" t="s">
        <v>108</v>
      </c>
      <c r="AN6" s="49">
        <f>(552-70+1)/(AI6/3)</f>
        <v>0.8327586207</v>
      </c>
      <c r="AO6" s="49">
        <v>1.0</v>
      </c>
      <c r="AP6" s="48" t="s">
        <v>109</v>
      </c>
      <c r="AQ6" s="48" t="s">
        <v>110</v>
      </c>
      <c r="AR6" s="48" t="s">
        <v>61</v>
      </c>
      <c r="AS6" s="48" t="s">
        <v>61</v>
      </c>
      <c r="AT6" s="53">
        <v>2457.0</v>
      </c>
      <c r="AU6" s="55" t="s">
        <v>103</v>
      </c>
      <c r="AV6" s="56"/>
      <c r="AW6" s="56"/>
      <c r="AX6" s="56"/>
    </row>
    <row r="7">
      <c r="A7" s="60">
        <v>5.0</v>
      </c>
      <c r="B7" s="60">
        <v>5.0</v>
      </c>
      <c r="C7" s="47">
        <v>4186.0</v>
      </c>
      <c r="D7" s="47" t="s">
        <v>51</v>
      </c>
      <c r="E7" s="47" t="s">
        <v>111</v>
      </c>
      <c r="F7" s="47">
        <v>4713.0</v>
      </c>
      <c r="G7" s="48" t="s">
        <v>53</v>
      </c>
      <c r="H7" s="48">
        <v>528.0</v>
      </c>
      <c r="I7" s="47">
        <v>4713.0</v>
      </c>
      <c r="J7" s="48" t="s">
        <v>53</v>
      </c>
      <c r="K7" s="48">
        <v>528.0</v>
      </c>
      <c r="L7" s="48">
        <v>4713.0</v>
      </c>
      <c r="M7" s="48">
        <v>168.0</v>
      </c>
      <c r="N7" s="48" t="s">
        <v>53</v>
      </c>
      <c r="O7" s="48">
        <v>528.0</v>
      </c>
      <c r="P7" s="54">
        <v>0.6</v>
      </c>
      <c r="Q7" s="48">
        <v>4452.0</v>
      </c>
      <c r="R7" s="48" t="s">
        <v>54</v>
      </c>
      <c r="S7" s="48">
        <v>267.0</v>
      </c>
      <c r="T7" s="61" t="s">
        <v>112</v>
      </c>
      <c r="U7" s="48" t="s">
        <v>113</v>
      </c>
      <c r="V7" s="51">
        <v>4713.0</v>
      </c>
      <c r="W7" s="51">
        <v>4713.0</v>
      </c>
      <c r="X7" s="51">
        <v>4713.0</v>
      </c>
      <c r="Y7" s="52" t="s">
        <v>114</v>
      </c>
      <c r="Z7" s="53">
        <v>4713.0</v>
      </c>
      <c r="AA7" s="48" t="s">
        <v>88</v>
      </c>
      <c r="AB7" s="39" t="s">
        <v>59</v>
      </c>
      <c r="AC7" s="48" t="s">
        <v>115</v>
      </c>
      <c r="AD7" s="48" t="s">
        <v>61</v>
      </c>
      <c r="AE7" s="54">
        <v>0.92</v>
      </c>
      <c r="AF7" s="62">
        <v>8.0E-90</v>
      </c>
      <c r="AG7" s="48" t="s">
        <v>116</v>
      </c>
      <c r="AH7" s="53">
        <v>4713.0</v>
      </c>
      <c r="AI7" s="53">
        <f t="shared" si="1"/>
        <v>528</v>
      </c>
      <c r="AJ7" s="48" t="s">
        <v>117</v>
      </c>
      <c r="AK7" s="48" t="s">
        <v>65</v>
      </c>
      <c r="AL7" s="48" t="s">
        <v>118</v>
      </c>
      <c r="AM7" s="48" t="s">
        <v>119</v>
      </c>
      <c r="AN7" s="49">
        <f>(152-1+1)/(AI7/3)</f>
        <v>0.8636363636</v>
      </c>
      <c r="AO7" s="49">
        <v>0.999</v>
      </c>
      <c r="AP7" s="48" t="s">
        <v>120</v>
      </c>
      <c r="AQ7" s="48" t="s">
        <v>121</v>
      </c>
      <c r="AR7" s="48" t="s">
        <v>61</v>
      </c>
      <c r="AS7" s="48" t="s">
        <v>61</v>
      </c>
      <c r="AT7" s="53">
        <v>4713.0</v>
      </c>
      <c r="AU7" s="55" t="s">
        <v>122</v>
      </c>
      <c r="AV7" s="56"/>
      <c r="AW7" s="56"/>
      <c r="AX7" s="56"/>
    </row>
    <row r="8">
      <c r="A8" s="31">
        <v>6.0</v>
      </c>
      <c r="B8" s="31">
        <v>6.0</v>
      </c>
      <c r="C8" s="32">
        <v>5090.0</v>
      </c>
      <c r="D8" s="33" t="s">
        <v>51</v>
      </c>
      <c r="E8" s="34" t="s">
        <v>123</v>
      </c>
      <c r="F8" s="32">
        <v>4749.0</v>
      </c>
      <c r="G8" s="33" t="s">
        <v>53</v>
      </c>
      <c r="H8" s="33">
        <v>342.0</v>
      </c>
      <c r="I8" s="32">
        <v>4749.0</v>
      </c>
      <c r="J8" s="33" t="s">
        <v>53</v>
      </c>
      <c r="K8" s="33">
        <v>342.0</v>
      </c>
      <c r="L8" s="32">
        <v>4749.0</v>
      </c>
      <c r="M8" s="32">
        <v>79.0</v>
      </c>
      <c r="N8" s="33" t="s">
        <v>53</v>
      </c>
      <c r="O8" s="32">
        <v>342.0</v>
      </c>
      <c r="P8" s="35">
        <v>0.245</v>
      </c>
      <c r="Q8" s="36" t="s">
        <v>124</v>
      </c>
      <c r="R8" s="36" t="s">
        <v>125</v>
      </c>
      <c r="S8" s="36" t="s">
        <v>126</v>
      </c>
      <c r="T8" s="36" t="s">
        <v>127</v>
      </c>
      <c r="U8" s="36" t="s">
        <v>128</v>
      </c>
      <c r="V8" s="37">
        <v>4749.0</v>
      </c>
      <c r="W8" s="37">
        <v>4749.0</v>
      </c>
      <c r="X8" s="37">
        <v>4749.0</v>
      </c>
      <c r="Y8" s="63" t="s">
        <v>129</v>
      </c>
      <c r="Z8" s="38">
        <v>4749.0</v>
      </c>
      <c r="AA8" s="34" t="s">
        <v>88</v>
      </c>
      <c r="AB8" s="39" t="s">
        <v>59</v>
      </c>
      <c r="AC8" s="34" t="s">
        <v>130</v>
      </c>
      <c r="AD8" s="63" t="s">
        <v>61</v>
      </c>
      <c r="AE8" s="40">
        <v>0.94</v>
      </c>
      <c r="AF8" s="64">
        <v>6.0E-57</v>
      </c>
      <c r="AG8" s="34" t="s">
        <v>131</v>
      </c>
      <c r="AH8" s="38">
        <v>4749.0</v>
      </c>
      <c r="AI8" s="38">
        <f t="shared" ref="AI8:AI9" si="2">ABS(C8-AH8)+1</f>
        <v>342</v>
      </c>
      <c r="AJ8" s="34" t="s">
        <v>132</v>
      </c>
      <c r="AK8" s="34" t="s">
        <v>133</v>
      </c>
      <c r="AL8" s="34" t="s">
        <v>61</v>
      </c>
      <c r="AM8" s="65" t="s">
        <v>134</v>
      </c>
      <c r="AN8" s="41">
        <f>(99-14+1)/(AI8/3)</f>
        <v>0.7543859649</v>
      </c>
      <c r="AO8" s="41">
        <v>0.999</v>
      </c>
      <c r="AP8" s="34" t="s">
        <v>135</v>
      </c>
      <c r="AQ8" s="34" t="s">
        <v>136</v>
      </c>
      <c r="AR8" s="33" t="s">
        <v>137</v>
      </c>
      <c r="AS8" s="32">
        <v>3.0</v>
      </c>
      <c r="AT8" s="38">
        <v>4749.0</v>
      </c>
      <c r="AU8" s="44" t="s">
        <v>138</v>
      </c>
      <c r="AV8" s="45"/>
      <c r="AW8" s="45"/>
      <c r="AX8" s="45"/>
    </row>
    <row r="9">
      <c r="A9" s="31">
        <v>7.0</v>
      </c>
      <c r="B9" s="31">
        <v>7.0</v>
      </c>
      <c r="C9" s="32">
        <v>6957.0</v>
      </c>
      <c r="D9" s="33" t="s">
        <v>51</v>
      </c>
      <c r="E9" s="34" t="s">
        <v>139</v>
      </c>
      <c r="F9" s="32">
        <v>5116.0</v>
      </c>
      <c r="G9" s="33" t="s">
        <v>54</v>
      </c>
      <c r="H9" s="32">
        <v>1842.0</v>
      </c>
      <c r="I9" s="32">
        <v>5230.0</v>
      </c>
      <c r="J9" s="33" t="s">
        <v>53</v>
      </c>
      <c r="K9" s="32">
        <v>1728.0</v>
      </c>
      <c r="L9" s="32">
        <v>5116.0</v>
      </c>
      <c r="M9" s="33">
        <v>30.0</v>
      </c>
      <c r="N9" s="33" t="s">
        <v>54</v>
      </c>
      <c r="O9" s="32">
        <v>1842.0</v>
      </c>
      <c r="P9" s="35">
        <v>0.643</v>
      </c>
      <c r="Q9" s="36">
        <v>6589.0</v>
      </c>
      <c r="R9" s="36" t="s">
        <v>54</v>
      </c>
      <c r="S9" s="36">
        <v>369.0</v>
      </c>
      <c r="T9" s="36" t="s">
        <v>140</v>
      </c>
      <c r="U9" s="36" t="s">
        <v>141</v>
      </c>
      <c r="V9" s="37">
        <v>5116.0</v>
      </c>
      <c r="W9" s="37">
        <v>5230.0</v>
      </c>
      <c r="X9" s="37">
        <v>5116.0</v>
      </c>
      <c r="Y9" s="34" t="s">
        <v>142</v>
      </c>
      <c r="Z9" s="38">
        <v>5116.0</v>
      </c>
      <c r="AA9" s="34" t="s">
        <v>143</v>
      </c>
      <c r="AB9" s="39" t="s">
        <v>59</v>
      </c>
      <c r="AC9" s="34" t="s">
        <v>144</v>
      </c>
      <c r="AD9" s="34" t="s">
        <v>61</v>
      </c>
      <c r="AE9" s="40">
        <v>0.97</v>
      </c>
      <c r="AF9" s="36">
        <v>0.0</v>
      </c>
      <c r="AG9" s="34" t="s">
        <v>145</v>
      </c>
      <c r="AH9" s="38">
        <v>5116.0</v>
      </c>
      <c r="AI9" s="38">
        <f t="shared" si="2"/>
        <v>1842</v>
      </c>
      <c r="AJ9" s="34" t="s">
        <v>146</v>
      </c>
      <c r="AK9" s="34" t="s">
        <v>65</v>
      </c>
      <c r="AL9" s="34" t="s">
        <v>147</v>
      </c>
      <c r="AM9" s="34" t="s">
        <v>148</v>
      </c>
      <c r="AN9" s="41">
        <f>(431-43+1)/(AI9/3)</f>
        <v>0.6335504886</v>
      </c>
      <c r="AO9" s="42">
        <v>1.0</v>
      </c>
      <c r="AP9" s="34" t="s">
        <v>149</v>
      </c>
      <c r="AQ9" s="34" t="s">
        <v>150</v>
      </c>
      <c r="AR9" s="43" t="s">
        <v>61</v>
      </c>
      <c r="AS9" s="33" t="s">
        <v>61</v>
      </c>
      <c r="AT9" s="38">
        <v>5116.0</v>
      </c>
      <c r="AU9" s="44" t="s">
        <v>143</v>
      </c>
      <c r="AV9" s="45"/>
      <c r="AW9" s="45"/>
      <c r="AX9" s="45"/>
    </row>
    <row r="10">
      <c r="A10" s="46">
        <v>8.0</v>
      </c>
      <c r="B10" s="46">
        <v>8.0</v>
      </c>
      <c r="C10" s="48">
        <v>9349.0</v>
      </c>
      <c r="D10" s="50" t="s">
        <v>51</v>
      </c>
      <c r="E10" s="50" t="s">
        <v>151</v>
      </c>
      <c r="F10" s="48">
        <v>6965.0</v>
      </c>
      <c r="G10" s="48" t="s">
        <v>54</v>
      </c>
      <c r="H10" s="48">
        <v>2385.0</v>
      </c>
      <c r="I10" s="48">
        <v>6947.0</v>
      </c>
      <c r="J10" s="48" t="s">
        <v>152</v>
      </c>
      <c r="K10" s="48">
        <v>2403.0</v>
      </c>
      <c r="L10" s="48">
        <v>6965.0</v>
      </c>
      <c r="M10" s="48">
        <v>29.0</v>
      </c>
      <c r="N10" s="48" t="s">
        <v>54</v>
      </c>
      <c r="O10" s="48">
        <v>2385.0</v>
      </c>
      <c r="P10" s="49">
        <v>0.024</v>
      </c>
      <c r="Q10" s="66" t="s">
        <v>153</v>
      </c>
      <c r="R10" s="66" t="s">
        <v>154</v>
      </c>
      <c r="S10" s="66" t="s">
        <v>155</v>
      </c>
      <c r="T10" s="67" t="s">
        <v>156</v>
      </c>
      <c r="U10" s="66" t="s">
        <v>157</v>
      </c>
      <c r="V10" s="51">
        <v>6965.0</v>
      </c>
      <c r="W10" s="51">
        <v>6947.0</v>
      </c>
      <c r="X10" s="51">
        <v>6965.0</v>
      </c>
      <c r="Y10" s="48" t="s">
        <v>158</v>
      </c>
      <c r="Z10" s="55">
        <v>6947.0</v>
      </c>
      <c r="AA10" s="48" t="s">
        <v>159</v>
      </c>
      <c r="AB10" s="39" t="s">
        <v>59</v>
      </c>
      <c r="AC10" s="48" t="s">
        <v>160</v>
      </c>
      <c r="AD10" s="48" t="s">
        <v>61</v>
      </c>
      <c r="AE10" s="54">
        <v>0.95</v>
      </c>
      <c r="AF10" s="48">
        <v>0.0</v>
      </c>
      <c r="AG10" s="48" t="s">
        <v>161</v>
      </c>
      <c r="AH10" s="55">
        <v>6947.0</v>
      </c>
      <c r="AI10" s="53">
        <f t="shared" ref="AI10:AI15" si="3">ABS(C10-Z10)+1</f>
        <v>2403</v>
      </c>
      <c r="AJ10" s="48" t="s">
        <v>162</v>
      </c>
      <c r="AK10" s="48" t="s">
        <v>133</v>
      </c>
      <c r="AL10" s="48" t="s">
        <v>61</v>
      </c>
      <c r="AM10" s="48" t="s">
        <v>163</v>
      </c>
      <c r="AN10" s="49">
        <f>(273-153+1)/(AI10/3)</f>
        <v>0.1510611735</v>
      </c>
      <c r="AO10" s="49">
        <v>0.993</v>
      </c>
      <c r="AP10" s="58" t="s">
        <v>164</v>
      </c>
      <c r="AQ10" s="48" t="s">
        <v>165</v>
      </c>
      <c r="AR10" s="48" t="s">
        <v>61</v>
      </c>
      <c r="AS10" s="48" t="s">
        <v>61</v>
      </c>
      <c r="AT10" s="55">
        <v>6947.0</v>
      </c>
      <c r="AU10" s="55" t="s">
        <v>166</v>
      </c>
      <c r="AV10" s="56"/>
      <c r="AW10" s="56"/>
      <c r="AX10" s="56"/>
    </row>
    <row r="11">
      <c r="A11" s="46">
        <v>9.0</v>
      </c>
      <c r="B11" s="46">
        <v>9.0</v>
      </c>
      <c r="C11" s="48">
        <v>9554.0</v>
      </c>
      <c r="D11" s="48" t="s">
        <v>51</v>
      </c>
      <c r="E11" s="48" t="s">
        <v>167</v>
      </c>
      <c r="F11" s="48">
        <v>9351.0</v>
      </c>
      <c r="G11" s="48" t="s">
        <v>54</v>
      </c>
      <c r="H11" s="48">
        <v>204.0</v>
      </c>
      <c r="I11" s="48">
        <v>9342.0</v>
      </c>
      <c r="J11" s="48" t="s">
        <v>54</v>
      </c>
      <c r="K11" s="48">
        <v>213.0</v>
      </c>
      <c r="L11" s="48">
        <v>9351.0</v>
      </c>
      <c r="M11" s="48">
        <v>22.0</v>
      </c>
      <c r="N11" s="48" t="s">
        <v>54</v>
      </c>
      <c r="O11" s="48">
        <v>204.0</v>
      </c>
      <c r="P11" s="49">
        <v>0.369</v>
      </c>
      <c r="Q11" s="48">
        <v>9351.0</v>
      </c>
      <c r="R11" s="48" t="s">
        <v>54</v>
      </c>
      <c r="S11" s="48">
        <v>204.0</v>
      </c>
      <c r="T11" s="50" t="s">
        <v>168</v>
      </c>
      <c r="U11" s="48" t="s">
        <v>169</v>
      </c>
      <c r="V11" s="51">
        <v>9351.0</v>
      </c>
      <c r="W11" s="51">
        <v>9342.0</v>
      </c>
      <c r="X11" s="51">
        <v>9351.0</v>
      </c>
      <c r="Y11" s="68" t="s">
        <v>170</v>
      </c>
      <c r="Z11" s="55">
        <v>9351.0</v>
      </c>
      <c r="AA11" s="48" t="s">
        <v>88</v>
      </c>
      <c r="AB11" s="39" t="s">
        <v>59</v>
      </c>
      <c r="AC11" s="48" t="s">
        <v>171</v>
      </c>
      <c r="AD11" s="48" t="s">
        <v>61</v>
      </c>
      <c r="AE11" s="54">
        <v>0.89</v>
      </c>
      <c r="AF11" s="62">
        <v>4.0E-30</v>
      </c>
      <c r="AG11" s="48" t="s">
        <v>172</v>
      </c>
      <c r="AH11" s="55">
        <v>9351.0</v>
      </c>
      <c r="AI11" s="53">
        <f t="shared" si="3"/>
        <v>204</v>
      </c>
      <c r="AJ11" s="69" t="s">
        <v>173</v>
      </c>
      <c r="AK11" s="48" t="s">
        <v>61</v>
      </c>
      <c r="AL11" s="48" t="s">
        <v>61</v>
      </c>
      <c r="AM11" s="48" t="s">
        <v>61</v>
      </c>
      <c r="AN11" s="48" t="s">
        <v>61</v>
      </c>
      <c r="AO11" s="48" t="s">
        <v>61</v>
      </c>
      <c r="AP11" s="48" t="s">
        <v>173</v>
      </c>
      <c r="AQ11" s="48" t="s">
        <v>174</v>
      </c>
      <c r="AR11" s="48" t="s">
        <v>175</v>
      </c>
      <c r="AS11" s="48">
        <v>0.0</v>
      </c>
      <c r="AT11" s="55">
        <v>9351.0</v>
      </c>
      <c r="AU11" s="55" t="s">
        <v>88</v>
      </c>
      <c r="AV11" s="56"/>
      <c r="AW11" s="56"/>
      <c r="AX11" s="56"/>
    </row>
    <row r="12">
      <c r="A12" s="46">
        <v>10.0</v>
      </c>
      <c r="B12" s="46">
        <v>10.0</v>
      </c>
      <c r="C12" s="48">
        <v>11347.0</v>
      </c>
      <c r="D12" s="48" t="s">
        <v>176</v>
      </c>
      <c r="E12" s="70" t="s">
        <v>177</v>
      </c>
      <c r="F12" s="48">
        <v>9650.0</v>
      </c>
      <c r="G12" s="48" t="s">
        <v>54</v>
      </c>
      <c r="H12" s="48">
        <v>1698.0</v>
      </c>
      <c r="I12" s="48">
        <v>9650.0</v>
      </c>
      <c r="J12" s="48" t="s">
        <v>54</v>
      </c>
      <c r="K12" s="48">
        <v>1698.0</v>
      </c>
      <c r="L12" s="48">
        <v>9650.0</v>
      </c>
      <c r="M12" s="48">
        <v>66.0</v>
      </c>
      <c r="N12" s="48" t="s">
        <v>54</v>
      </c>
      <c r="O12" s="48">
        <v>1698.0</v>
      </c>
      <c r="P12" s="49">
        <v>0.096</v>
      </c>
      <c r="Q12" s="48">
        <v>11183.0</v>
      </c>
      <c r="R12" s="48" t="s">
        <v>54</v>
      </c>
      <c r="S12" s="48">
        <v>165.0</v>
      </c>
      <c r="T12" s="50" t="s">
        <v>178</v>
      </c>
      <c r="U12" s="48" t="s">
        <v>179</v>
      </c>
      <c r="V12" s="51">
        <v>9650.0</v>
      </c>
      <c r="W12" s="51">
        <v>9650.0</v>
      </c>
      <c r="X12" s="51">
        <v>9650.0</v>
      </c>
      <c r="Y12" s="48" t="s">
        <v>180</v>
      </c>
      <c r="Z12" s="55">
        <v>9650.0</v>
      </c>
      <c r="AA12" s="58" t="s">
        <v>181</v>
      </c>
      <c r="AB12" s="39" t="s">
        <v>59</v>
      </c>
      <c r="AC12" s="57" t="s">
        <v>182</v>
      </c>
      <c r="AD12" s="48" t="s">
        <v>61</v>
      </c>
      <c r="AE12" s="54">
        <v>0.95</v>
      </c>
      <c r="AF12" s="48">
        <v>0.0</v>
      </c>
      <c r="AG12" s="58" t="s">
        <v>183</v>
      </c>
      <c r="AH12" s="55">
        <v>9650.0</v>
      </c>
      <c r="AI12" s="53">
        <f t="shared" si="3"/>
        <v>1698</v>
      </c>
      <c r="AJ12" s="69" t="s">
        <v>173</v>
      </c>
      <c r="AK12" s="48" t="s">
        <v>61</v>
      </c>
      <c r="AL12" s="48" t="s">
        <v>61</v>
      </c>
      <c r="AM12" s="48" t="s">
        <v>61</v>
      </c>
      <c r="AN12" s="48" t="s">
        <v>61</v>
      </c>
      <c r="AO12" s="48" t="s">
        <v>61</v>
      </c>
      <c r="AP12" s="48" t="s">
        <v>173</v>
      </c>
      <c r="AQ12" s="48" t="s">
        <v>184</v>
      </c>
      <c r="AR12" s="48" t="s">
        <v>61</v>
      </c>
      <c r="AS12" s="48" t="s">
        <v>61</v>
      </c>
      <c r="AT12" s="55">
        <v>9650.0</v>
      </c>
      <c r="AU12" s="55" t="s">
        <v>181</v>
      </c>
      <c r="AV12" s="56"/>
      <c r="AW12" s="56"/>
      <c r="AX12" s="56"/>
    </row>
    <row r="13">
      <c r="A13" s="46">
        <v>11.0</v>
      </c>
      <c r="B13" s="46">
        <v>11.0</v>
      </c>
      <c r="C13" s="48">
        <v>12225.0</v>
      </c>
      <c r="D13" s="48" t="s">
        <v>83</v>
      </c>
      <c r="E13" s="48" t="s">
        <v>185</v>
      </c>
      <c r="F13" s="48">
        <v>11443.0</v>
      </c>
      <c r="G13" s="48" t="s">
        <v>53</v>
      </c>
      <c r="H13" s="48">
        <v>783.0</v>
      </c>
      <c r="I13" s="48">
        <v>11443.0</v>
      </c>
      <c r="J13" s="48" t="s">
        <v>53</v>
      </c>
      <c r="K13" s="48">
        <v>783.0</v>
      </c>
      <c r="L13" s="48">
        <v>11443.0</v>
      </c>
      <c r="M13" s="48">
        <v>8.0</v>
      </c>
      <c r="N13" s="48" t="s">
        <v>53</v>
      </c>
      <c r="O13" s="48">
        <v>783.0</v>
      </c>
      <c r="P13" s="49">
        <v>0.794</v>
      </c>
      <c r="Q13" s="48">
        <v>11443.0</v>
      </c>
      <c r="R13" s="48" t="s">
        <v>53</v>
      </c>
      <c r="S13" s="48">
        <v>783.0</v>
      </c>
      <c r="T13" s="50" t="s">
        <v>186</v>
      </c>
      <c r="U13" s="48" t="s">
        <v>187</v>
      </c>
      <c r="V13" s="51">
        <v>11443.0</v>
      </c>
      <c r="W13" s="51">
        <v>11443.0</v>
      </c>
      <c r="X13" s="51">
        <v>11443.0</v>
      </c>
      <c r="Y13" s="48" t="s">
        <v>188</v>
      </c>
      <c r="Z13" s="55">
        <v>11443.0</v>
      </c>
      <c r="AA13" s="48" t="s">
        <v>189</v>
      </c>
      <c r="AB13" s="39" t="s">
        <v>59</v>
      </c>
      <c r="AC13" s="48" t="s">
        <v>190</v>
      </c>
      <c r="AD13" s="48" t="s">
        <v>61</v>
      </c>
      <c r="AE13" s="54">
        <v>0.98</v>
      </c>
      <c r="AF13" s="48" t="s">
        <v>191</v>
      </c>
      <c r="AG13" s="48" t="s">
        <v>192</v>
      </c>
      <c r="AH13" s="55">
        <v>11443.0</v>
      </c>
      <c r="AI13" s="53">
        <f t="shared" si="3"/>
        <v>783</v>
      </c>
      <c r="AJ13" s="69" t="s">
        <v>173</v>
      </c>
      <c r="AK13" s="48" t="s">
        <v>61</v>
      </c>
      <c r="AL13" s="48" t="s">
        <v>61</v>
      </c>
      <c r="AM13" s="48" t="s">
        <v>61</v>
      </c>
      <c r="AN13" s="48" t="s">
        <v>61</v>
      </c>
      <c r="AO13" s="48" t="s">
        <v>61</v>
      </c>
      <c r="AP13" s="48" t="s">
        <v>173</v>
      </c>
      <c r="AQ13" s="48" t="s">
        <v>193</v>
      </c>
      <c r="AR13" s="48" t="s">
        <v>61</v>
      </c>
      <c r="AS13" s="48" t="s">
        <v>61</v>
      </c>
      <c r="AT13" s="55">
        <v>11443.0</v>
      </c>
      <c r="AU13" s="55" t="s">
        <v>189</v>
      </c>
      <c r="AV13" s="56"/>
      <c r="AW13" s="56"/>
      <c r="AX13" s="56"/>
    </row>
    <row r="14">
      <c r="A14" s="46">
        <v>12.0</v>
      </c>
      <c r="B14" s="46">
        <v>12.0</v>
      </c>
      <c r="C14" s="48">
        <v>12866.0</v>
      </c>
      <c r="D14" s="50" t="s">
        <v>51</v>
      </c>
      <c r="E14" s="50" t="s">
        <v>194</v>
      </c>
      <c r="F14" s="48">
        <v>12234.0</v>
      </c>
      <c r="G14" s="48" t="s">
        <v>53</v>
      </c>
      <c r="H14" s="48">
        <v>633.0</v>
      </c>
      <c r="I14" s="48">
        <v>12234.0</v>
      </c>
      <c r="J14" s="48" t="s">
        <v>53</v>
      </c>
      <c r="K14" s="48">
        <v>633.0</v>
      </c>
      <c r="L14" s="48">
        <v>12234.0</v>
      </c>
      <c r="M14" s="48">
        <v>11.0</v>
      </c>
      <c r="N14" s="48" t="s">
        <v>53</v>
      </c>
      <c r="O14" s="48">
        <v>633.0</v>
      </c>
      <c r="P14" s="49">
        <v>0.815</v>
      </c>
      <c r="Q14" s="48" t="s">
        <v>195</v>
      </c>
      <c r="R14" s="48" t="s">
        <v>196</v>
      </c>
      <c r="S14" s="48" t="s">
        <v>197</v>
      </c>
      <c r="T14" s="50" t="s">
        <v>198</v>
      </c>
      <c r="U14" s="48" t="s">
        <v>199</v>
      </c>
      <c r="V14" s="51">
        <v>12234.0</v>
      </c>
      <c r="W14" s="51">
        <v>12234.0</v>
      </c>
      <c r="X14" s="51">
        <v>12234.0</v>
      </c>
      <c r="Y14" s="48" t="s">
        <v>200</v>
      </c>
      <c r="Z14" s="55">
        <v>12234.0</v>
      </c>
      <c r="AA14" s="48" t="s">
        <v>88</v>
      </c>
      <c r="AB14" s="39" t="s">
        <v>59</v>
      </c>
      <c r="AC14" s="48" t="s">
        <v>201</v>
      </c>
      <c r="AD14" s="48" t="s">
        <v>61</v>
      </c>
      <c r="AE14" s="54">
        <v>0.68</v>
      </c>
      <c r="AF14" s="62">
        <v>3.0E-71</v>
      </c>
      <c r="AG14" s="48" t="s">
        <v>202</v>
      </c>
      <c r="AH14" s="55">
        <v>12234.0</v>
      </c>
      <c r="AI14" s="53">
        <f t="shared" si="3"/>
        <v>633</v>
      </c>
      <c r="AJ14" s="69" t="s">
        <v>173</v>
      </c>
      <c r="AK14" s="71" t="s">
        <v>61</v>
      </c>
      <c r="AL14" s="71" t="s">
        <v>61</v>
      </c>
      <c r="AM14" s="71" t="s">
        <v>61</v>
      </c>
      <c r="AN14" s="71" t="s">
        <v>61</v>
      </c>
      <c r="AO14" s="71" t="s">
        <v>61</v>
      </c>
      <c r="AP14" s="72" t="s">
        <v>173</v>
      </c>
      <c r="AQ14" s="48" t="s">
        <v>203</v>
      </c>
      <c r="AR14" s="48" t="s">
        <v>204</v>
      </c>
      <c r="AS14" s="48">
        <v>0.0</v>
      </c>
      <c r="AT14" s="55">
        <v>12234.0</v>
      </c>
      <c r="AU14" s="55" t="s">
        <v>88</v>
      </c>
      <c r="AV14" s="56"/>
      <c r="AW14" s="56"/>
      <c r="AX14" s="56"/>
    </row>
    <row r="15">
      <c r="A15" s="46">
        <v>13.0</v>
      </c>
      <c r="B15" s="46">
        <v>13.0</v>
      </c>
      <c r="C15" s="48">
        <v>13258.0</v>
      </c>
      <c r="D15" s="48" t="s">
        <v>51</v>
      </c>
      <c r="E15" s="48" t="s">
        <v>205</v>
      </c>
      <c r="F15" s="48">
        <v>12863.0</v>
      </c>
      <c r="G15" s="48" t="s">
        <v>53</v>
      </c>
      <c r="H15" s="48">
        <v>396.0</v>
      </c>
      <c r="I15" s="48">
        <v>12863.0</v>
      </c>
      <c r="J15" s="48" t="s">
        <v>53</v>
      </c>
      <c r="K15" s="48">
        <v>396.0</v>
      </c>
      <c r="L15" s="48">
        <v>12863.0</v>
      </c>
      <c r="M15" s="48">
        <v>36.0</v>
      </c>
      <c r="N15" s="48" t="s">
        <v>53</v>
      </c>
      <c r="O15" s="48">
        <v>396.0</v>
      </c>
      <c r="P15" s="49">
        <v>0.029</v>
      </c>
      <c r="Q15" s="48">
        <v>12863.0</v>
      </c>
      <c r="R15" s="48" t="s">
        <v>53</v>
      </c>
      <c r="S15" s="48">
        <v>396.0</v>
      </c>
      <c r="T15" s="50" t="s">
        <v>206</v>
      </c>
      <c r="U15" s="48" t="s">
        <v>207</v>
      </c>
      <c r="V15" s="51">
        <v>12863.0</v>
      </c>
      <c r="W15" s="51">
        <v>12863.0</v>
      </c>
      <c r="X15" s="51">
        <v>12863.0</v>
      </c>
      <c r="Y15" s="48" t="s">
        <v>208</v>
      </c>
      <c r="Z15" s="55">
        <v>12863.0</v>
      </c>
      <c r="AA15" s="48" t="s">
        <v>88</v>
      </c>
      <c r="AB15" s="39" t="s">
        <v>59</v>
      </c>
      <c r="AC15" s="48" t="s">
        <v>209</v>
      </c>
      <c r="AD15" s="48" t="s">
        <v>61</v>
      </c>
      <c r="AE15" s="54">
        <v>0.96</v>
      </c>
      <c r="AF15" s="62">
        <v>6.0E-68</v>
      </c>
      <c r="AG15" s="48" t="s">
        <v>210</v>
      </c>
      <c r="AH15" s="55">
        <v>12863.0</v>
      </c>
      <c r="AI15" s="53">
        <f t="shared" si="3"/>
        <v>396</v>
      </c>
      <c r="AJ15" s="69" t="s">
        <v>173</v>
      </c>
      <c r="AK15" s="71" t="s">
        <v>61</v>
      </c>
      <c r="AL15" s="71" t="s">
        <v>61</v>
      </c>
      <c r="AM15" s="71" t="s">
        <v>61</v>
      </c>
      <c r="AN15" s="71" t="s">
        <v>61</v>
      </c>
      <c r="AO15" s="71" t="s">
        <v>61</v>
      </c>
      <c r="AP15" s="69" t="s">
        <v>173</v>
      </c>
      <c r="AQ15" s="48" t="s">
        <v>211</v>
      </c>
      <c r="AR15" s="48" t="s">
        <v>137</v>
      </c>
      <c r="AS15" s="48">
        <v>3.0</v>
      </c>
      <c r="AT15" s="55">
        <v>12863.0</v>
      </c>
      <c r="AU15" s="55" t="s">
        <v>212</v>
      </c>
      <c r="AV15" s="56"/>
      <c r="AW15" s="56"/>
      <c r="AX15" s="56"/>
    </row>
    <row r="16">
      <c r="A16" s="31">
        <v>14.0</v>
      </c>
      <c r="B16" s="31">
        <v>14.0</v>
      </c>
      <c r="C16" s="32">
        <v>13734.0</v>
      </c>
      <c r="D16" s="33" t="s">
        <v>51</v>
      </c>
      <c r="E16" s="34" t="s">
        <v>213</v>
      </c>
      <c r="F16" s="32">
        <v>13261.0</v>
      </c>
      <c r="G16" s="33" t="s">
        <v>53</v>
      </c>
      <c r="H16" s="32">
        <v>474.0</v>
      </c>
      <c r="I16" s="32">
        <v>13261.0</v>
      </c>
      <c r="J16" s="33" t="s">
        <v>53</v>
      </c>
      <c r="K16" s="32">
        <v>474.0</v>
      </c>
      <c r="L16" s="32">
        <v>13261.0</v>
      </c>
      <c r="M16" s="32">
        <v>32.0</v>
      </c>
      <c r="N16" s="33" t="s">
        <v>53</v>
      </c>
      <c r="O16" s="32">
        <v>474.0</v>
      </c>
      <c r="P16" s="35">
        <v>0.005</v>
      </c>
      <c r="Q16" s="36">
        <v>13003.0</v>
      </c>
      <c r="R16" s="36" t="s">
        <v>54</v>
      </c>
      <c r="S16" s="36">
        <v>732.0</v>
      </c>
      <c r="T16" s="36" t="s">
        <v>214</v>
      </c>
      <c r="U16" s="36" t="s">
        <v>215</v>
      </c>
      <c r="V16" s="37">
        <v>13261.0</v>
      </c>
      <c r="W16" s="37">
        <v>13261.0</v>
      </c>
      <c r="X16" s="37">
        <v>13261.0</v>
      </c>
      <c r="Y16" s="34" t="s">
        <v>216</v>
      </c>
      <c r="Z16" s="38">
        <v>13261.0</v>
      </c>
      <c r="AA16" s="34" t="s">
        <v>88</v>
      </c>
      <c r="AB16" s="39" t="s">
        <v>59</v>
      </c>
      <c r="AC16" s="71" t="s">
        <v>217</v>
      </c>
      <c r="AD16" s="34" t="s">
        <v>61</v>
      </c>
      <c r="AE16" s="40">
        <v>0.94</v>
      </c>
      <c r="AF16" s="64">
        <v>1.0E-80</v>
      </c>
      <c r="AG16" s="71" t="s">
        <v>218</v>
      </c>
      <c r="AH16" s="38">
        <v>13261.0</v>
      </c>
      <c r="AI16" s="38">
        <f t="shared" ref="AI16:AI17" si="4">ABS(C16-AH16)+1</f>
        <v>474</v>
      </c>
      <c r="AJ16" s="69" t="s">
        <v>173</v>
      </c>
      <c r="AK16" s="48" t="s">
        <v>61</v>
      </c>
      <c r="AL16" s="48" t="s">
        <v>61</v>
      </c>
      <c r="AM16" s="48" t="s">
        <v>61</v>
      </c>
      <c r="AN16" s="48" t="s">
        <v>61</v>
      </c>
      <c r="AO16" s="48" t="s">
        <v>61</v>
      </c>
      <c r="AP16" s="48" t="s">
        <v>173</v>
      </c>
      <c r="AQ16" s="48" t="s">
        <v>211</v>
      </c>
      <c r="AR16" s="33" t="s">
        <v>137</v>
      </c>
      <c r="AS16" s="32">
        <v>4.0</v>
      </c>
      <c r="AT16" s="38">
        <v>13261.0</v>
      </c>
      <c r="AU16" s="73" t="s">
        <v>138</v>
      </c>
      <c r="AV16" s="74"/>
      <c r="AW16" s="74"/>
      <c r="AX16" s="74"/>
    </row>
    <row r="17">
      <c r="A17" s="31">
        <v>15.0</v>
      </c>
      <c r="B17" s="31">
        <v>15.0</v>
      </c>
      <c r="C17" s="32">
        <v>14201.0</v>
      </c>
      <c r="D17" s="33" t="s">
        <v>51</v>
      </c>
      <c r="E17" s="34" t="s">
        <v>219</v>
      </c>
      <c r="F17" s="32">
        <v>13731.0</v>
      </c>
      <c r="G17" s="33" t="s">
        <v>54</v>
      </c>
      <c r="H17" s="32">
        <v>471.0</v>
      </c>
      <c r="I17" s="32">
        <v>13755.0</v>
      </c>
      <c r="J17" s="33" t="s">
        <v>53</v>
      </c>
      <c r="K17" s="32">
        <v>447.0</v>
      </c>
      <c r="L17" s="32">
        <v>13731.0</v>
      </c>
      <c r="M17" s="32">
        <v>39.0</v>
      </c>
      <c r="N17" s="33" t="s">
        <v>54</v>
      </c>
      <c r="O17" s="32">
        <v>471.0</v>
      </c>
      <c r="P17" s="35">
        <v>0.055</v>
      </c>
      <c r="Q17" s="36">
        <v>13752.0</v>
      </c>
      <c r="R17" s="36" t="s">
        <v>54</v>
      </c>
      <c r="S17" s="36">
        <v>450.0</v>
      </c>
      <c r="T17" s="36" t="s">
        <v>220</v>
      </c>
      <c r="U17" s="36" t="s">
        <v>221</v>
      </c>
      <c r="V17" s="37">
        <v>13731.0</v>
      </c>
      <c r="W17" s="37">
        <v>13755.0</v>
      </c>
      <c r="X17" s="37">
        <v>13731.0</v>
      </c>
      <c r="Y17" s="34" t="s">
        <v>222</v>
      </c>
      <c r="Z17" s="38">
        <v>13731.0</v>
      </c>
      <c r="AA17" s="34" t="s">
        <v>88</v>
      </c>
      <c r="AB17" s="39" t="s">
        <v>59</v>
      </c>
      <c r="AC17" s="34" t="s">
        <v>223</v>
      </c>
      <c r="AD17" s="34" t="s">
        <v>61</v>
      </c>
      <c r="AE17" s="40">
        <v>0.9</v>
      </c>
      <c r="AF17" s="64">
        <v>2.0E-79</v>
      </c>
      <c r="AG17" s="34" t="s">
        <v>224</v>
      </c>
      <c r="AH17" s="38">
        <v>13731.0</v>
      </c>
      <c r="AI17" s="38">
        <f t="shared" si="4"/>
        <v>471</v>
      </c>
      <c r="AJ17" s="69" t="s">
        <v>173</v>
      </c>
      <c r="AK17" s="48" t="s">
        <v>61</v>
      </c>
      <c r="AL17" s="48" t="s">
        <v>61</v>
      </c>
      <c r="AM17" s="48" t="s">
        <v>61</v>
      </c>
      <c r="AN17" s="48" t="s">
        <v>61</v>
      </c>
      <c r="AO17" s="48" t="s">
        <v>61</v>
      </c>
      <c r="AP17" s="48" t="s">
        <v>173</v>
      </c>
      <c r="AQ17" s="48" t="s">
        <v>211</v>
      </c>
      <c r="AR17" s="33" t="s">
        <v>137</v>
      </c>
      <c r="AS17" s="33" t="s">
        <v>225</v>
      </c>
      <c r="AT17" s="38">
        <v>13731.0</v>
      </c>
      <c r="AU17" s="44" t="s">
        <v>138</v>
      </c>
      <c r="AV17" s="45"/>
      <c r="AW17" s="45"/>
      <c r="AX17" s="45"/>
    </row>
    <row r="18">
      <c r="A18" s="46">
        <v>16.0</v>
      </c>
      <c r="B18" s="46">
        <v>16.0</v>
      </c>
      <c r="C18" s="48">
        <v>14509.0</v>
      </c>
      <c r="D18" s="48" t="s">
        <v>83</v>
      </c>
      <c r="E18" s="48" t="s">
        <v>226</v>
      </c>
      <c r="F18" s="48">
        <v>14198.0</v>
      </c>
      <c r="G18" s="48" t="s">
        <v>53</v>
      </c>
      <c r="H18" s="48">
        <v>312.0</v>
      </c>
      <c r="I18" s="48">
        <v>14198.0</v>
      </c>
      <c r="J18" s="48" t="s">
        <v>53</v>
      </c>
      <c r="K18" s="48">
        <v>312.0</v>
      </c>
      <c r="L18" s="48">
        <v>14198.0</v>
      </c>
      <c r="M18" s="48">
        <v>16.0</v>
      </c>
      <c r="N18" s="48" t="s">
        <v>53</v>
      </c>
      <c r="O18" s="48">
        <v>312.0</v>
      </c>
      <c r="P18" s="49">
        <v>0.939</v>
      </c>
      <c r="Q18" s="48">
        <v>14351.0</v>
      </c>
      <c r="R18" s="48" t="s">
        <v>53</v>
      </c>
      <c r="S18" s="48">
        <v>159.0</v>
      </c>
      <c r="T18" s="50" t="s">
        <v>227</v>
      </c>
      <c r="U18" s="48" t="s">
        <v>228</v>
      </c>
      <c r="V18" s="51">
        <v>14198.0</v>
      </c>
      <c r="W18" s="51">
        <v>14198.0</v>
      </c>
      <c r="X18" s="51">
        <v>14198.0</v>
      </c>
      <c r="Y18" s="48" t="s">
        <v>229</v>
      </c>
      <c r="Z18" s="55">
        <v>14198.0</v>
      </c>
      <c r="AA18" s="48" t="s">
        <v>88</v>
      </c>
      <c r="AB18" s="39" t="s">
        <v>59</v>
      </c>
      <c r="AC18" s="48" t="s">
        <v>230</v>
      </c>
      <c r="AD18" s="48" t="s">
        <v>61</v>
      </c>
      <c r="AE18" s="54">
        <v>0.96</v>
      </c>
      <c r="AF18" s="62">
        <v>2.0E-50</v>
      </c>
      <c r="AG18" s="48" t="s">
        <v>231</v>
      </c>
      <c r="AH18" s="55">
        <v>14198.0</v>
      </c>
      <c r="AI18" s="53">
        <f t="shared" ref="AI18:AI22" si="5">ABS(C18-Z18)+1</f>
        <v>312</v>
      </c>
      <c r="AJ18" s="69" t="s">
        <v>173</v>
      </c>
      <c r="AK18" s="71" t="s">
        <v>61</v>
      </c>
      <c r="AL18" s="71" t="s">
        <v>61</v>
      </c>
      <c r="AM18" s="71" t="s">
        <v>61</v>
      </c>
      <c r="AN18" s="71" t="s">
        <v>61</v>
      </c>
      <c r="AO18" s="71" t="s">
        <v>61</v>
      </c>
      <c r="AP18" s="69" t="s">
        <v>173</v>
      </c>
      <c r="AQ18" s="48" t="s">
        <v>211</v>
      </c>
      <c r="AR18" s="48" t="s">
        <v>204</v>
      </c>
      <c r="AS18" s="48">
        <v>1.0</v>
      </c>
      <c r="AT18" s="55">
        <v>14198.0</v>
      </c>
      <c r="AU18" s="55" t="s">
        <v>88</v>
      </c>
      <c r="AV18" s="56"/>
      <c r="AW18" s="56"/>
      <c r="AX18" s="56"/>
    </row>
    <row r="19">
      <c r="A19" s="46">
        <v>17.0</v>
      </c>
      <c r="B19" s="46">
        <v>17.0</v>
      </c>
      <c r="C19" s="48">
        <v>15392.0</v>
      </c>
      <c r="D19" s="48" t="s">
        <v>51</v>
      </c>
      <c r="E19" s="48" t="s">
        <v>232</v>
      </c>
      <c r="F19" s="48">
        <v>14580.0</v>
      </c>
      <c r="G19" s="48" t="s">
        <v>53</v>
      </c>
      <c r="H19" s="48">
        <v>813.0</v>
      </c>
      <c r="I19" s="48">
        <v>14580.0</v>
      </c>
      <c r="J19" s="48" t="s">
        <v>53</v>
      </c>
      <c r="K19" s="48">
        <v>813.0</v>
      </c>
      <c r="L19" s="48">
        <v>14580.0</v>
      </c>
      <c r="M19" s="48">
        <v>27.0</v>
      </c>
      <c r="N19" s="48" t="s">
        <v>53</v>
      </c>
      <c r="O19" s="48">
        <v>813.0</v>
      </c>
      <c r="P19" s="49">
        <v>0.514</v>
      </c>
      <c r="Q19" s="48">
        <v>14580.0</v>
      </c>
      <c r="R19" s="48" t="s">
        <v>53</v>
      </c>
      <c r="S19" s="48">
        <v>813.0</v>
      </c>
      <c r="T19" s="50" t="s">
        <v>233</v>
      </c>
      <c r="U19" s="48" t="s">
        <v>234</v>
      </c>
      <c r="V19" s="51">
        <v>14580.0</v>
      </c>
      <c r="W19" s="51">
        <v>14580.0</v>
      </c>
      <c r="X19" s="51">
        <v>14580.0</v>
      </c>
      <c r="Y19" s="48" t="s">
        <v>235</v>
      </c>
      <c r="Z19" s="55">
        <v>14580.0</v>
      </c>
      <c r="AA19" s="58" t="s">
        <v>88</v>
      </c>
      <c r="AB19" s="39" t="s">
        <v>59</v>
      </c>
      <c r="AC19" s="48" t="s">
        <v>236</v>
      </c>
      <c r="AD19" s="48" t="s">
        <v>61</v>
      </c>
      <c r="AE19" s="54">
        <v>0.97</v>
      </c>
      <c r="AF19" s="48" t="s">
        <v>237</v>
      </c>
      <c r="AG19" s="48" t="s">
        <v>238</v>
      </c>
      <c r="AH19" s="55">
        <v>14580.0</v>
      </c>
      <c r="AI19" s="53">
        <f t="shared" si="5"/>
        <v>813</v>
      </c>
      <c r="AJ19" s="69" t="s">
        <v>173</v>
      </c>
      <c r="AK19" s="71" t="s">
        <v>61</v>
      </c>
      <c r="AL19" s="71" t="s">
        <v>61</v>
      </c>
      <c r="AM19" s="71" t="s">
        <v>61</v>
      </c>
      <c r="AN19" s="71" t="s">
        <v>61</v>
      </c>
      <c r="AO19" s="71" t="s">
        <v>61</v>
      </c>
      <c r="AP19" s="69" t="s">
        <v>173</v>
      </c>
      <c r="AQ19" s="48" t="s">
        <v>239</v>
      </c>
      <c r="AR19" s="48" t="s">
        <v>204</v>
      </c>
      <c r="AS19" s="48">
        <v>0.0</v>
      </c>
      <c r="AT19" s="55">
        <v>14580.0</v>
      </c>
      <c r="AU19" s="55" t="s">
        <v>240</v>
      </c>
      <c r="AV19" s="56"/>
      <c r="AW19" s="56"/>
      <c r="AX19" s="56"/>
    </row>
    <row r="20">
      <c r="A20" s="46">
        <v>18.0</v>
      </c>
      <c r="B20" s="46">
        <v>18.0</v>
      </c>
      <c r="C20" s="48">
        <v>17869.0</v>
      </c>
      <c r="D20" s="50" t="s">
        <v>51</v>
      </c>
      <c r="E20" s="50" t="s">
        <v>241</v>
      </c>
      <c r="F20" s="48">
        <v>15509.0</v>
      </c>
      <c r="G20" s="48" t="s">
        <v>53</v>
      </c>
      <c r="H20" s="48">
        <v>2361.0</v>
      </c>
      <c r="I20" s="48">
        <v>15509.0</v>
      </c>
      <c r="J20" s="48" t="s">
        <v>53</v>
      </c>
      <c r="K20" s="48">
        <v>2361.0</v>
      </c>
      <c r="L20" s="48">
        <v>15509.0</v>
      </c>
      <c r="M20" s="48">
        <v>12.0</v>
      </c>
      <c r="N20" s="48" t="s">
        <v>53</v>
      </c>
      <c r="O20" s="48">
        <v>2361.0</v>
      </c>
      <c r="P20" s="49">
        <v>0.125</v>
      </c>
      <c r="Q20" s="48">
        <v>15509.0</v>
      </c>
      <c r="R20" s="48" t="s">
        <v>53</v>
      </c>
      <c r="S20" s="48">
        <v>2361.0</v>
      </c>
      <c r="T20" s="50" t="s">
        <v>242</v>
      </c>
      <c r="U20" s="48" t="s">
        <v>243</v>
      </c>
      <c r="V20" s="51">
        <v>15509.0</v>
      </c>
      <c r="W20" s="51">
        <v>15509.0</v>
      </c>
      <c r="X20" s="51">
        <v>15509.0</v>
      </c>
      <c r="Y20" s="48" t="s">
        <v>244</v>
      </c>
      <c r="Z20" s="55">
        <v>15509.0</v>
      </c>
      <c r="AA20" s="48" t="s">
        <v>245</v>
      </c>
      <c r="AB20" s="39" t="s">
        <v>59</v>
      </c>
      <c r="AC20" s="48" t="s">
        <v>246</v>
      </c>
      <c r="AD20" s="48" t="s">
        <v>61</v>
      </c>
      <c r="AE20" s="54">
        <v>0.79</v>
      </c>
      <c r="AF20" s="48">
        <v>0.0</v>
      </c>
      <c r="AG20" s="48" t="s">
        <v>247</v>
      </c>
      <c r="AH20" s="55">
        <v>15509.0</v>
      </c>
      <c r="AI20" s="53">
        <f t="shared" si="5"/>
        <v>2361</v>
      </c>
      <c r="AJ20" s="48" t="s">
        <v>248</v>
      </c>
      <c r="AK20" s="48" t="s">
        <v>65</v>
      </c>
      <c r="AL20" s="48" t="s">
        <v>249</v>
      </c>
      <c r="AM20" s="48" t="s">
        <v>250</v>
      </c>
      <c r="AN20" s="49">
        <f>(505-22+1)/(AI20/3)</f>
        <v>0.6149936468</v>
      </c>
      <c r="AO20" s="49">
        <v>0.999</v>
      </c>
      <c r="AP20" s="48" t="s">
        <v>251</v>
      </c>
      <c r="AQ20" s="48" t="s">
        <v>252</v>
      </c>
      <c r="AR20" s="48" t="s">
        <v>204</v>
      </c>
      <c r="AS20" s="48">
        <v>0.0</v>
      </c>
      <c r="AT20" s="55">
        <v>15509.0</v>
      </c>
      <c r="AU20" s="55" t="s">
        <v>88</v>
      </c>
      <c r="AV20" s="56"/>
      <c r="AW20" s="56"/>
      <c r="AX20" s="56"/>
    </row>
    <row r="21">
      <c r="A21" s="46">
        <v>19.0</v>
      </c>
      <c r="B21" s="46">
        <v>19.0</v>
      </c>
      <c r="C21" s="48">
        <v>18638.0</v>
      </c>
      <c r="D21" s="48" t="s">
        <v>51</v>
      </c>
      <c r="E21" s="48" t="s">
        <v>253</v>
      </c>
      <c r="F21" s="48">
        <v>17886.0</v>
      </c>
      <c r="G21" s="48" t="s">
        <v>54</v>
      </c>
      <c r="H21" s="48">
        <v>753.0</v>
      </c>
      <c r="I21" s="48">
        <v>17892.0</v>
      </c>
      <c r="J21" s="48" t="s">
        <v>53</v>
      </c>
      <c r="K21" s="48">
        <v>747.0</v>
      </c>
      <c r="L21" s="48">
        <v>17886.0</v>
      </c>
      <c r="M21" s="48">
        <v>85.0</v>
      </c>
      <c r="N21" s="48" t="s">
        <v>54</v>
      </c>
      <c r="O21" s="48">
        <v>753.0</v>
      </c>
      <c r="P21" s="49">
        <v>0.002</v>
      </c>
      <c r="Q21" s="48" t="s">
        <v>254</v>
      </c>
      <c r="R21" s="48" t="s">
        <v>255</v>
      </c>
      <c r="S21" s="48" t="s">
        <v>256</v>
      </c>
      <c r="T21" s="50" t="s">
        <v>257</v>
      </c>
      <c r="U21" s="48" t="s">
        <v>258</v>
      </c>
      <c r="V21" s="51">
        <v>17886.0</v>
      </c>
      <c r="W21" s="51">
        <v>17892.0</v>
      </c>
      <c r="X21" s="51">
        <v>17886.0</v>
      </c>
      <c r="Y21" s="48" t="s">
        <v>259</v>
      </c>
      <c r="Z21" s="55">
        <v>17886.0</v>
      </c>
      <c r="AA21" s="48" t="s">
        <v>260</v>
      </c>
      <c r="AB21" s="39" t="s">
        <v>59</v>
      </c>
      <c r="AC21" s="48" t="s">
        <v>261</v>
      </c>
      <c r="AD21" s="48" t="s">
        <v>61</v>
      </c>
      <c r="AE21" s="54">
        <v>0.96</v>
      </c>
      <c r="AF21" s="48" t="s">
        <v>262</v>
      </c>
      <c r="AG21" s="48" t="s">
        <v>263</v>
      </c>
      <c r="AH21" s="55">
        <v>17886.0</v>
      </c>
      <c r="AI21" s="53">
        <f t="shared" si="5"/>
        <v>753</v>
      </c>
      <c r="AJ21" s="48" t="s">
        <v>264</v>
      </c>
      <c r="AK21" s="48" t="s">
        <v>65</v>
      </c>
      <c r="AL21" s="48" t="s">
        <v>265</v>
      </c>
      <c r="AM21" s="48" t="s">
        <v>266</v>
      </c>
      <c r="AN21" s="49">
        <f>(247-38+1)/(AI21/3)</f>
        <v>0.8366533865</v>
      </c>
      <c r="AO21" s="49">
        <v>0.995</v>
      </c>
      <c r="AP21" s="48" t="s">
        <v>267</v>
      </c>
      <c r="AQ21" s="48" t="s">
        <v>268</v>
      </c>
      <c r="AR21" s="48" t="s">
        <v>61</v>
      </c>
      <c r="AS21" s="48" t="s">
        <v>61</v>
      </c>
      <c r="AT21" s="55">
        <v>17886.0</v>
      </c>
      <c r="AU21" s="55" t="s">
        <v>260</v>
      </c>
      <c r="AV21" s="56"/>
      <c r="AW21" s="56"/>
      <c r="AX21" s="56"/>
    </row>
    <row r="22">
      <c r="A22" s="46">
        <v>20.0</v>
      </c>
      <c r="B22" s="46">
        <v>20.0</v>
      </c>
      <c r="C22" s="48">
        <v>19186.0</v>
      </c>
      <c r="D22" s="48" t="s">
        <v>51</v>
      </c>
      <c r="E22" s="48" t="s">
        <v>269</v>
      </c>
      <c r="F22" s="48">
        <v>18635.0</v>
      </c>
      <c r="G22" s="48" t="s">
        <v>54</v>
      </c>
      <c r="H22" s="48">
        <v>552.0</v>
      </c>
      <c r="I22" s="48">
        <v>18638.0</v>
      </c>
      <c r="J22" s="48" t="s">
        <v>53</v>
      </c>
      <c r="K22" s="48">
        <v>549.0</v>
      </c>
      <c r="L22" s="48">
        <v>18635.0</v>
      </c>
      <c r="M22" s="48">
        <v>36.0</v>
      </c>
      <c r="N22" s="48" t="s">
        <v>54</v>
      </c>
      <c r="O22" s="48">
        <v>552.0</v>
      </c>
      <c r="P22" s="49">
        <v>0.236</v>
      </c>
      <c r="Q22" s="48">
        <v>18638.0</v>
      </c>
      <c r="R22" s="48" t="s">
        <v>53</v>
      </c>
      <c r="S22" s="48">
        <v>549.0</v>
      </c>
      <c r="T22" s="50" t="s">
        <v>270</v>
      </c>
      <c r="U22" s="48" t="s">
        <v>271</v>
      </c>
      <c r="V22" s="51">
        <v>18635.0</v>
      </c>
      <c r="W22" s="51">
        <v>18638.0</v>
      </c>
      <c r="X22" s="51">
        <v>18635.0</v>
      </c>
      <c r="Y22" s="48" t="s">
        <v>272</v>
      </c>
      <c r="Z22" s="55">
        <v>18635.0</v>
      </c>
      <c r="AA22" s="48" t="s">
        <v>88</v>
      </c>
      <c r="AB22" s="39" t="s">
        <v>59</v>
      </c>
      <c r="AC22" s="48" t="s">
        <v>273</v>
      </c>
      <c r="AD22" s="48" t="s">
        <v>61</v>
      </c>
      <c r="AE22" s="54">
        <v>0.94</v>
      </c>
      <c r="AF22" s="48" t="s">
        <v>274</v>
      </c>
      <c r="AG22" s="48" t="s">
        <v>275</v>
      </c>
      <c r="AH22" s="55">
        <v>18635.0</v>
      </c>
      <c r="AI22" s="53">
        <f t="shared" si="5"/>
        <v>552</v>
      </c>
      <c r="AJ22" s="69" t="s">
        <v>173</v>
      </c>
      <c r="AK22" s="71" t="s">
        <v>61</v>
      </c>
      <c r="AL22" s="71" t="s">
        <v>61</v>
      </c>
      <c r="AM22" s="71" t="s">
        <v>61</v>
      </c>
      <c r="AN22" s="71" t="s">
        <v>61</v>
      </c>
      <c r="AO22" s="71" t="s">
        <v>61</v>
      </c>
      <c r="AP22" s="69" t="s">
        <v>173</v>
      </c>
      <c r="AQ22" s="48" t="s">
        <v>276</v>
      </c>
      <c r="AR22" s="48" t="s">
        <v>204</v>
      </c>
      <c r="AS22" s="48">
        <v>0.0</v>
      </c>
      <c r="AT22" s="55">
        <v>18635.0</v>
      </c>
      <c r="AU22" s="55" t="s">
        <v>88</v>
      </c>
      <c r="AV22" s="56"/>
      <c r="AW22" s="56"/>
      <c r="AX22" s="56"/>
    </row>
    <row r="23">
      <c r="A23" s="31">
        <v>21.0</v>
      </c>
      <c r="B23" s="31">
        <v>21.0</v>
      </c>
      <c r="C23" s="32">
        <v>19523.0</v>
      </c>
      <c r="D23" s="33" t="s">
        <v>51</v>
      </c>
      <c r="E23" s="34" t="s">
        <v>277</v>
      </c>
      <c r="F23" s="32">
        <v>19197.0</v>
      </c>
      <c r="G23" s="33" t="s">
        <v>53</v>
      </c>
      <c r="H23" s="33">
        <v>327.0</v>
      </c>
      <c r="I23" s="32">
        <v>19197.0</v>
      </c>
      <c r="J23" s="33" t="s">
        <v>53</v>
      </c>
      <c r="K23" s="33">
        <v>327.0</v>
      </c>
      <c r="L23" s="32">
        <v>19197.0</v>
      </c>
      <c r="M23" s="32">
        <v>50.0</v>
      </c>
      <c r="N23" s="33" t="s">
        <v>53</v>
      </c>
      <c r="O23" s="32">
        <v>327.0</v>
      </c>
      <c r="P23" s="35">
        <v>0.951</v>
      </c>
      <c r="Q23" s="36">
        <v>19197.0</v>
      </c>
      <c r="R23" s="36" t="s">
        <v>53</v>
      </c>
      <c r="S23" s="36">
        <v>327.0</v>
      </c>
      <c r="T23" s="36" t="s">
        <v>278</v>
      </c>
      <c r="U23" s="36" t="s">
        <v>279</v>
      </c>
      <c r="V23" s="37">
        <v>19197.0</v>
      </c>
      <c r="W23" s="37">
        <v>19197.0</v>
      </c>
      <c r="X23" s="37">
        <v>19197.0</v>
      </c>
      <c r="Y23" s="63" t="s">
        <v>280</v>
      </c>
      <c r="Z23" s="38">
        <v>19197.0</v>
      </c>
      <c r="AA23" s="34" t="s">
        <v>88</v>
      </c>
      <c r="AB23" s="39" t="s">
        <v>59</v>
      </c>
      <c r="AC23" s="71" t="s">
        <v>281</v>
      </c>
      <c r="AD23" s="63" t="s">
        <v>61</v>
      </c>
      <c r="AE23" s="40">
        <v>0.94</v>
      </c>
      <c r="AF23" s="64">
        <v>2.0E-53</v>
      </c>
      <c r="AG23" s="71" t="s">
        <v>282</v>
      </c>
      <c r="AH23" s="38">
        <v>19197.0</v>
      </c>
      <c r="AI23" s="38">
        <f t="shared" ref="AI23:AI25" si="6">ABS(C23-AH23)+1</f>
        <v>327</v>
      </c>
      <c r="AJ23" s="69" t="s">
        <v>173</v>
      </c>
      <c r="AK23" s="48" t="s">
        <v>61</v>
      </c>
      <c r="AL23" s="48" t="s">
        <v>61</v>
      </c>
      <c r="AM23" s="48" t="s">
        <v>61</v>
      </c>
      <c r="AN23" s="48" t="s">
        <v>61</v>
      </c>
      <c r="AO23" s="48" t="s">
        <v>61</v>
      </c>
      <c r="AP23" s="48" t="s">
        <v>173</v>
      </c>
      <c r="AQ23" s="34" t="s">
        <v>283</v>
      </c>
      <c r="AR23" s="33" t="s">
        <v>204</v>
      </c>
      <c r="AS23" s="32">
        <v>0.0</v>
      </c>
      <c r="AT23" s="38">
        <v>19197.0</v>
      </c>
      <c r="AU23" s="44" t="s">
        <v>88</v>
      </c>
      <c r="AV23" s="45"/>
      <c r="AW23" s="45"/>
      <c r="AX23" s="45"/>
    </row>
    <row r="24">
      <c r="A24" s="31">
        <v>22.0</v>
      </c>
      <c r="B24" s="31">
        <v>22.0</v>
      </c>
      <c r="C24" s="32">
        <v>19933.0</v>
      </c>
      <c r="D24" s="33" t="s">
        <v>51</v>
      </c>
      <c r="E24" s="34" t="s">
        <v>284</v>
      </c>
      <c r="F24" s="32">
        <v>19520.0</v>
      </c>
      <c r="G24" s="33" t="s">
        <v>53</v>
      </c>
      <c r="H24" s="32">
        <v>414.0</v>
      </c>
      <c r="I24" s="32">
        <v>19520.0</v>
      </c>
      <c r="J24" s="33" t="s">
        <v>53</v>
      </c>
      <c r="K24" s="32">
        <v>414.0</v>
      </c>
      <c r="L24" s="32">
        <v>19520.0</v>
      </c>
      <c r="M24" s="32">
        <v>58.0</v>
      </c>
      <c r="N24" s="33" t="s">
        <v>53</v>
      </c>
      <c r="O24" s="32">
        <v>414.0</v>
      </c>
      <c r="P24" s="35">
        <v>0.033</v>
      </c>
      <c r="Q24" s="36">
        <v>19703.0</v>
      </c>
      <c r="R24" s="36" t="s">
        <v>53</v>
      </c>
      <c r="S24" s="36">
        <v>231.0</v>
      </c>
      <c r="T24" s="36" t="s">
        <v>285</v>
      </c>
      <c r="U24" s="36" t="s">
        <v>286</v>
      </c>
      <c r="V24" s="37">
        <v>19520.0</v>
      </c>
      <c r="W24" s="37">
        <v>19520.0</v>
      </c>
      <c r="X24" s="37">
        <v>19520.0</v>
      </c>
      <c r="Y24" s="34" t="s">
        <v>287</v>
      </c>
      <c r="Z24" s="38">
        <v>19520.0</v>
      </c>
      <c r="AA24" s="34" t="s">
        <v>288</v>
      </c>
      <c r="AB24" s="39" t="s">
        <v>59</v>
      </c>
      <c r="AC24" s="34" t="s">
        <v>289</v>
      </c>
      <c r="AD24" s="63" t="s">
        <v>61</v>
      </c>
      <c r="AE24" s="40">
        <v>0.94</v>
      </c>
      <c r="AF24" s="64">
        <v>4.0E-69</v>
      </c>
      <c r="AG24" s="34" t="s">
        <v>290</v>
      </c>
      <c r="AH24" s="38">
        <v>19520.0</v>
      </c>
      <c r="AI24" s="38">
        <f t="shared" si="6"/>
        <v>414</v>
      </c>
      <c r="AJ24" s="34" t="s">
        <v>291</v>
      </c>
      <c r="AK24" s="34" t="s">
        <v>133</v>
      </c>
      <c r="AL24" s="34" t="s">
        <v>292</v>
      </c>
      <c r="AM24" s="34" t="s">
        <v>293</v>
      </c>
      <c r="AN24" s="41">
        <f>(85-14+1)/(AI24/3)</f>
        <v>0.5217391304</v>
      </c>
      <c r="AO24" s="41">
        <v>0.992</v>
      </c>
      <c r="AP24" s="34" t="s">
        <v>294</v>
      </c>
      <c r="AQ24" s="34" t="s">
        <v>295</v>
      </c>
      <c r="AR24" s="33" t="s">
        <v>61</v>
      </c>
      <c r="AS24" s="33" t="s">
        <v>61</v>
      </c>
      <c r="AT24" s="38">
        <v>19520.0</v>
      </c>
      <c r="AU24" s="44" t="s">
        <v>88</v>
      </c>
      <c r="AV24" s="45" t="s">
        <v>296</v>
      </c>
      <c r="AW24" s="45"/>
      <c r="AX24" s="45"/>
    </row>
    <row r="25">
      <c r="A25" s="31">
        <v>23.0</v>
      </c>
      <c r="B25" s="31">
        <v>23.0</v>
      </c>
      <c r="C25" s="32">
        <v>20494.0</v>
      </c>
      <c r="D25" s="33" t="s">
        <v>83</v>
      </c>
      <c r="E25" s="34" t="s">
        <v>297</v>
      </c>
      <c r="F25" s="32">
        <v>19979.0</v>
      </c>
      <c r="G25" s="33" t="s">
        <v>53</v>
      </c>
      <c r="H25" s="32">
        <v>516.0</v>
      </c>
      <c r="I25" s="32">
        <v>19979.0</v>
      </c>
      <c r="J25" s="33" t="s">
        <v>53</v>
      </c>
      <c r="K25" s="32">
        <v>516.0</v>
      </c>
      <c r="L25" s="32">
        <v>19979.0</v>
      </c>
      <c r="M25" s="32">
        <v>51.0</v>
      </c>
      <c r="N25" s="33" t="s">
        <v>53</v>
      </c>
      <c r="O25" s="32">
        <v>516.0</v>
      </c>
      <c r="P25" s="35">
        <v>0.184</v>
      </c>
      <c r="Q25" s="36" t="s">
        <v>298</v>
      </c>
      <c r="R25" s="36" t="s">
        <v>125</v>
      </c>
      <c r="S25" s="36" t="s">
        <v>299</v>
      </c>
      <c r="T25" s="36" t="s">
        <v>300</v>
      </c>
      <c r="U25" s="36" t="s">
        <v>301</v>
      </c>
      <c r="V25" s="37">
        <v>19979.0</v>
      </c>
      <c r="W25" s="37">
        <v>19979.0</v>
      </c>
      <c r="X25" s="37">
        <v>19979.0</v>
      </c>
      <c r="Y25" s="34" t="s">
        <v>302</v>
      </c>
      <c r="Z25" s="38">
        <v>19979.0</v>
      </c>
      <c r="AA25" s="34" t="s">
        <v>88</v>
      </c>
      <c r="AB25" s="39" t="s">
        <v>59</v>
      </c>
      <c r="AC25" s="34" t="s">
        <v>303</v>
      </c>
      <c r="AD25" s="34" t="s">
        <v>61</v>
      </c>
      <c r="AE25" s="40">
        <v>0.83</v>
      </c>
      <c r="AF25" s="64">
        <v>6.0E-82</v>
      </c>
      <c r="AG25" s="34" t="s">
        <v>304</v>
      </c>
      <c r="AH25" s="38">
        <v>19979.0</v>
      </c>
      <c r="AI25" s="38">
        <f t="shared" si="6"/>
        <v>516</v>
      </c>
      <c r="AJ25" s="69" t="s">
        <v>173</v>
      </c>
      <c r="AK25" s="48" t="s">
        <v>61</v>
      </c>
      <c r="AL25" s="48" t="s">
        <v>61</v>
      </c>
      <c r="AM25" s="48" t="s">
        <v>61</v>
      </c>
      <c r="AN25" s="48" t="s">
        <v>61</v>
      </c>
      <c r="AO25" s="48" t="s">
        <v>61</v>
      </c>
      <c r="AP25" s="48" t="s">
        <v>173</v>
      </c>
      <c r="AQ25" s="34" t="s">
        <v>305</v>
      </c>
      <c r="AR25" s="33" t="s">
        <v>204</v>
      </c>
      <c r="AS25" s="32">
        <v>0.0</v>
      </c>
      <c r="AT25" s="38">
        <v>19979.0</v>
      </c>
      <c r="AU25" s="73" t="s">
        <v>88</v>
      </c>
      <c r="AV25" s="74"/>
      <c r="AW25" s="74"/>
      <c r="AX25" s="74"/>
    </row>
    <row r="26">
      <c r="A26" s="46">
        <v>24.0</v>
      </c>
      <c r="B26" s="46">
        <v>24.0</v>
      </c>
      <c r="C26" s="48">
        <v>25771.0</v>
      </c>
      <c r="D26" s="48" t="s">
        <v>83</v>
      </c>
      <c r="E26" s="48" t="s">
        <v>306</v>
      </c>
      <c r="F26" s="48">
        <v>20531.0</v>
      </c>
      <c r="G26" s="48" t="s">
        <v>54</v>
      </c>
      <c r="H26" s="48">
        <v>5241.0</v>
      </c>
      <c r="I26" s="48">
        <v>20531.0</v>
      </c>
      <c r="J26" s="48" t="s">
        <v>54</v>
      </c>
      <c r="K26" s="48">
        <v>5241.0</v>
      </c>
      <c r="L26" s="48">
        <v>20531.0</v>
      </c>
      <c r="M26" s="48">
        <v>2.0</v>
      </c>
      <c r="N26" s="48" t="s">
        <v>54</v>
      </c>
      <c r="O26" s="48">
        <v>5241.0</v>
      </c>
      <c r="P26" s="49">
        <v>0.895</v>
      </c>
      <c r="Q26" s="48">
        <v>23588.0</v>
      </c>
      <c r="R26" s="48" t="s">
        <v>53</v>
      </c>
      <c r="S26" s="48">
        <v>2184.0</v>
      </c>
      <c r="T26" s="50" t="s">
        <v>307</v>
      </c>
      <c r="U26" s="48" t="s">
        <v>308</v>
      </c>
      <c r="V26" s="51">
        <v>20531.0</v>
      </c>
      <c r="W26" s="51">
        <v>20531.0</v>
      </c>
      <c r="X26" s="51">
        <v>20531.0</v>
      </c>
      <c r="Y26" s="48" t="s">
        <v>309</v>
      </c>
      <c r="Z26" s="55">
        <v>20531.0</v>
      </c>
      <c r="AA26" s="58" t="s">
        <v>310</v>
      </c>
      <c r="AB26" s="39" t="s">
        <v>59</v>
      </c>
      <c r="AC26" s="48" t="s">
        <v>311</v>
      </c>
      <c r="AD26" s="48" t="s">
        <v>61</v>
      </c>
      <c r="AE26" s="54">
        <v>0.83</v>
      </c>
      <c r="AF26" s="48">
        <v>0.0</v>
      </c>
      <c r="AG26" s="48" t="s">
        <v>312</v>
      </c>
      <c r="AH26" s="55">
        <v>20531.0</v>
      </c>
      <c r="AI26" s="53">
        <f t="shared" ref="AI26:AI28" si="7">ABS(C26-Z26)+1</f>
        <v>5241</v>
      </c>
      <c r="AJ26" s="48" t="s">
        <v>310</v>
      </c>
      <c r="AK26" s="48" t="s">
        <v>65</v>
      </c>
      <c r="AL26" s="48" t="s">
        <v>313</v>
      </c>
      <c r="AM26" s="75" t="s">
        <v>314</v>
      </c>
      <c r="AN26" s="49">
        <f>(567-536+1)/(AI26/3)</f>
        <v>0.01831711505</v>
      </c>
      <c r="AO26" s="49">
        <v>0.997</v>
      </c>
      <c r="AP26" s="48" t="s">
        <v>315</v>
      </c>
      <c r="AQ26" s="48" t="s">
        <v>316</v>
      </c>
      <c r="AR26" s="48" t="s">
        <v>61</v>
      </c>
      <c r="AS26" s="48" t="s">
        <v>61</v>
      </c>
      <c r="AT26" s="55">
        <v>20531.0</v>
      </c>
      <c r="AU26" s="55" t="s">
        <v>310</v>
      </c>
      <c r="AV26" s="56"/>
      <c r="AW26" s="56"/>
      <c r="AX26" s="56"/>
    </row>
    <row r="27">
      <c r="A27" s="46">
        <v>25.0</v>
      </c>
      <c r="B27" s="46">
        <v>25.0</v>
      </c>
      <c r="C27" s="48">
        <v>27308.0</v>
      </c>
      <c r="D27" s="50" t="s">
        <v>51</v>
      </c>
      <c r="E27" s="50" t="s">
        <v>317</v>
      </c>
      <c r="F27" s="48">
        <v>25779.0</v>
      </c>
      <c r="G27" s="48" t="s">
        <v>53</v>
      </c>
      <c r="H27" s="48">
        <v>1530.0</v>
      </c>
      <c r="I27" s="48">
        <v>25779.0</v>
      </c>
      <c r="J27" s="48" t="s">
        <v>53</v>
      </c>
      <c r="K27" s="48">
        <v>1530.0</v>
      </c>
      <c r="L27" s="48">
        <v>25779.0</v>
      </c>
      <c r="M27" s="48">
        <v>4.0</v>
      </c>
      <c r="N27" s="48" t="s">
        <v>53</v>
      </c>
      <c r="O27" s="48">
        <v>1530.0</v>
      </c>
      <c r="P27" s="49">
        <v>0.023</v>
      </c>
      <c r="Q27" s="48">
        <v>26127.0</v>
      </c>
      <c r="R27" s="48" t="s">
        <v>54</v>
      </c>
      <c r="S27" s="48">
        <v>1182.0</v>
      </c>
      <c r="T27" s="50" t="s">
        <v>318</v>
      </c>
      <c r="U27" s="48" t="s">
        <v>319</v>
      </c>
      <c r="V27" s="51">
        <v>25779.0</v>
      </c>
      <c r="W27" s="51">
        <v>25779.0</v>
      </c>
      <c r="X27" s="51">
        <v>25779.0</v>
      </c>
      <c r="Y27" s="48" t="s">
        <v>320</v>
      </c>
      <c r="Z27" s="55">
        <v>25779.0</v>
      </c>
      <c r="AA27" s="48" t="s">
        <v>321</v>
      </c>
      <c r="AB27" s="39" t="s">
        <v>59</v>
      </c>
      <c r="AC27" s="48" t="s">
        <v>322</v>
      </c>
      <c r="AD27" s="48" t="s">
        <v>61</v>
      </c>
      <c r="AE27" s="54">
        <v>0.98</v>
      </c>
      <c r="AF27" s="48">
        <v>0.0</v>
      </c>
      <c r="AG27" s="48" t="s">
        <v>323</v>
      </c>
      <c r="AH27" s="55">
        <v>25779.0</v>
      </c>
      <c r="AI27" s="53">
        <f t="shared" si="7"/>
        <v>1530</v>
      </c>
      <c r="AJ27" s="69" t="s">
        <v>173</v>
      </c>
      <c r="AK27" s="71" t="s">
        <v>61</v>
      </c>
      <c r="AL27" s="71" t="s">
        <v>61</v>
      </c>
      <c r="AM27" s="71" t="s">
        <v>61</v>
      </c>
      <c r="AN27" s="71" t="s">
        <v>61</v>
      </c>
      <c r="AO27" s="71" t="s">
        <v>61</v>
      </c>
      <c r="AP27" s="69" t="s">
        <v>173</v>
      </c>
      <c r="AQ27" s="48" t="s">
        <v>324</v>
      </c>
      <c r="AR27" s="48" t="s">
        <v>61</v>
      </c>
      <c r="AS27" s="48" t="s">
        <v>61</v>
      </c>
      <c r="AT27" s="55">
        <v>25779.0</v>
      </c>
      <c r="AU27" s="55" t="s">
        <v>325</v>
      </c>
      <c r="AV27" s="56"/>
      <c r="AW27" s="56"/>
      <c r="AX27" s="56"/>
    </row>
    <row r="28">
      <c r="A28" s="46">
        <v>26.0</v>
      </c>
      <c r="B28" s="46">
        <v>26.0</v>
      </c>
      <c r="C28" s="48">
        <v>28350.0</v>
      </c>
      <c r="D28" s="48" t="s">
        <v>51</v>
      </c>
      <c r="E28" s="48" t="s">
        <v>326</v>
      </c>
      <c r="F28" s="48">
        <v>27310.0</v>
      </c>
      <c r="G28" s="48" t="s">
        <v>54</v>
      </c>
      <c r="H28" s="48">
        <v>1041.0</v>
      </c>
      <c r="I28" s="48">
        <v>27310.0</v>
      </c>
      <c r="J28" s="48" t="s">
        <v>54</v>
      </c>
      <c r="K28" s="48">
        <v>1041.0</v>
      </c>
      <c r="L28" s="76">
        <v>27310.0</v>
      </c>
      <c r="M28" s="48">
        <v>33.0</v>
      </c>
      <c r="N28" s="48" t="s">
        <v>54</v>
      </c>
      <c r="O28" s="48">
        <v>1041.0</v>
      </c>
      <c r="P28" s="49">
        <v>0.147</v>
      </c>
      <c r="Q28" s="77" t="s">
        <v>327</v>
      </c>
      <c r="R28" s="48" t="s">
        <v>255</v>
      </c>
      <c r="S28" s="77" t="s">
        <v>328</v>
      </c>
      <c r="T28" s="50" t="s">
        <v>329</v>
      </c>
      <c r="U28" s="48" t="s">
        <v>330</v>
      </c>
      <c r="V28" s="51">
        <v>27310.0</v>
      </c>
      <c r="W28" s="51">
        <v>27310.0</v>
      </c>
      <c r="X28" s="37">
        <v>27310.0</v>
      </c>
      <c r="Y28" s="48" t="s">
        <v>331</v>
      </c>
      <c r="Z28" s="55">
        <v>27310.0</v>
      </c>
      <c r="AA28" s="48" t="s">
        <v>325</v>
      </c>
      <c r="AB28" s="39" t="s">
        <v>59</v>
      </c>
      <c r="AC28" s="48" t="s">
        <v>332</v>
      </c>
      <c r="AD28" s="48" t="s">
        <v>61</v>
      </c>
      <c r="AE28" s="54">
        <v>0.95</v>
      </c>
      <c r="AF28" s="48">
        <v>0.0</v>
      </c>
      <c r="AG28" s="48" t="s">
        <v>333</v>
      </c>
      <c r="AH28" s="55">
        <v>27310.0</v>
      </c>
      <c r="AI28" s="53">
        <f t="shared" si="7"/>
        <v>1041</v>
      </c>
      <c r="AJ28" s="48" t="s">
        <v>334</v>
      </c>
      <c r="AK28" s="48" t="s">
        <v>65</v>
      </c>
      <c r="AL28" s="48" t="s">
        <v>335</v>
      </c>
      <c r="AM28" s="48" t="s">
        <v>336</v>
      </c>
      <c r="AN28" s="49">
        <f>(328-1+1)/(AI28/3)</f>
        <v>0.9452449568</v>
      </c>
      <c r="AO28" s="49">
        <v>0.998</v>
      </c>
      <c r="AP28" s="48" t="s">
        <v>337</v>
      </c>
      <c r="AQ28" s="48" t="s">
        <v>338</v>
      </c>
      <c r="AR28" s="48" t="s">
        <v>61</v>
      </c>
      <c r="AS28" s="48" t="s">
        <v>61</v>
      </c>
      <c r="AT28" s="55">
        <v>27310.0</v>
      </c>
      <c r="AU28" s="55" t="s">
        <v>325</v>
      </c>
      <c r="AV28" s="56"/>
      <c r="AW28" s="56"/>
      <c r="AX28" s="56"/>
    </row>
    <row r="29">
      <c r="A29" s="31">
        <v>27.0</v>
      </c>
      <c r="B29" s="31">
        <v>27.0</v>
      </c>
      <c r="C29" s="32">
        <v>29480.0</v>
      </c>
      <c r="D29" s="33" t="s">
        <v>51</v>
      </c>
      <c r="E29" s="34" t="s">
        <v>339</v>
      </c>
      <c r="F29" s="32">
        <v>28347.0</v>
      </c>
      <c r="G29" s="33" t="s">
        <v>54</v>
      </c>
      <c r="H29" s="32">
        <v>1134.0</v>
      </c>
      <c r="I29" s="32">
        <v>28347.0</v>
      </c>
      <c r="J29" s="33" t="s">
        <v>54</v>
      </c>
      <c r="K29" s="32">
        <v>1134.0</v>
      </c>
      <c r="L29" s="32">
        <v>28347.0</v>
      </c>
      <c r="M29" s="32">
        <v>25.0</v>
      </c>
      <c r="N29" s="33" t="s">
        <v>54</v>
      </c>
      <c r="O29" s="32">
        <v>1134.0</v>
      </c>
      <c r="P29" s="35">
        <v>0.099</v>
      </c>
      <c r="Q29" s="36">
        <v>28347.0</v>
      </c>
      <c r="R29" s="36" t="s">
        <v>54</v>
      </c>
      <c r="S29" s="36">
        <v>1134.0</v>
      </c>
      <c r="T29" s="36" t="s">
        <v>340</v>
      </c>
      <c r="U29" s="36" t="s">
        <v>341</v>
      </c>
      <c r="V29" s="37">
        <v>28347.0</v>
      </c>
      <c r="W29" s="37">
        <v>28347.0</v>
      </c>
      <c r="X29" s="37">
        <v>28347.0</v>
      </c>
      <c r="Y29" s="34" t="s">
        <v>342</v>
      </c>
      <c r="Z29" s="38">
        <v>28347.0</v>
      </c>
      <c r="AA29" s="34" t="s">
        <v>321</v>
      </c>
      <c r="AB29" s="39" t="s">
        <v>59</v>
      </c>
      <c r="AC29" s="34" t="s">
        <v>343</v>
      </c>
      <c r="AD29" s="34" t="s">
        <v>61</v>
      </c>
      <c r="AE29" s="40">
        <v>0.66</v>
      </c>
      <c r="AF29" s="34" t="s">
        <v>344</v>
      </c>
      <c r="AG29" s="34" t="s">
        <v>345</v>
      </c>
      <c r="AH29" s="38">
        <v>28347.0</v>
      </c>
      <c r="AI29" s="38">
        <f>ABS(C29-AH29)+1</f>
        <v>1134</v>
      </c>
      <c r="AJ29" s="69" t="s">
        <v>173</v>
      </c>
      <c r="AK29" s="48" t="s">
        <v>61</v>
      </c>
      <c r="AL29" s="48" t="s">
        <v>61</v>
      </c>
      <c r="AM29" s="48" t="s">
        <v>61</v>
      </c>
      <c r="AN29" s="48" t="s">
        <v>61</v>
      </c>
      <c r="AO29" s="48" t="s">
        <v>61</v>
      </c>
      <c r="AP29" s="48" t="s">
        <v>173</v>
      </c>
      <c r="AQ29" s="34" t="s">
        <v>346</v>
      </c>
      <c r="AR29" s="43" t="s">
        <v>61</v>
      </c>
      <c r="AS29" s="43" t="s">
        <v>61</v>
      </c>
      <c r="AT29" s="38">
        <v>28347.0</v>
      </c>
      <c r="AU29" s="44" t="s">
        <v>321</v>
      </c>
      <c r="AV29" s="45"/>
      <c r="AW29" s="45"/>
      <c r="AX29" s="45"/>
    </row>
    <row r="30">
      <c r="A30" s="46">
        <v>28.0</v>
      </c>
      <c r="B30" s="46">
        <v>28.0</v>
      </c>
      <c r="C30" s="48">
        <v>29740.0</v>
      </c>
      <c r="D30" s="48" t="s">
        <v>83</v>
      </c>
      <c r="E30" s="48" t="s">
        <v>347</v>
      </c>
      <c r="F30" s="48">
        <v>29477.0</v>
      </c>
      <c r="G30" s="48" t="s">
        <v>53</v>
      </c>
      <c r="H30" s="48">
        <v>264.0</v>
      </c>
      <c r="I30" s="48">
        <v>29477.0</v>
      </c>
      <c r="J30" s="48" t="s">
        <v>53</v>
      </c>
      <c r="K30" s="48">
        <v>264.0</v>
      </c>
      <c r="L30" s="48">
        <v>29477.0</v>
      </c>
      <c r="M30" s="48">
        <v>11.0</v>
      </c>
      <c r="N30" s="48" t="s">
        <v>53</v>
      </c>
      <c r="O30" s="48">
        <v>264.0</v>
      </c>
      <c r="P30" s="49">
        <v>0.833</v>
      </c>
      <c r="Q30" s="48" t="s">
        <v>348</v>
      </c>
      <c r="R30" s="48" t="s">
        <v>349</v>
      </c>
      <c r="S30" s="48" t="s">
        <v>350</v>
      </c>
      <c r="T30" s="50" t="s">
        <v>351</v>
      </c>
      <c r="U30" s="48" t="s">
        <v>352</v>
      </c>
      <c r="V30" s="51">
        <v>29477.0</v>
      </c>
      <c r="W30" s="51">
        <v>29477.0</v>
      </c>
      <c r="X30" s="51">
        <v>29477.0</v>
      </c>
      <c r="Y30" s="48" t="s">
        <v>353</v>
      </c>
      <c r="Z30" s="55">
        <v>29477.0</v>
      </c>
      <c r="AA30" s="48" t="s">
        <v>88</v>
      </c>
      <c r="AB30" s="39" t="s">
        <v>59</v>
      </c>
      <c r="AC30" s="57" t="s">
        <v>354</v>
      </c>
      <c r="AD30" s="48" t="s">
        <v>61</v>
      </c>
      <c r="AE30" s="54">
        <v>0.64</v>
      </c>
      <c r="AF30" s="62">
        <v>3.0E-30</v>
      </c>
      <c r="AG30" s="48" t="s">
        <v>355</v>
      </c>
      <c r="AH30" s="55">
        <v>29477.0</v>
      </c>
      <c r="AI30" s="53">
        <f t="shared" ref="AI30:AI32" si="8">ABS(C30-Z30)+1</f>
        <v>264</v>
      </c>
      <c r="AJ30" s="69" t="s">
        <v>173</v>
      </c>
      <c r="AK30" s="71" t="s">
        <v>61</v>
      </c>
      <c r="AL30" s="71" t="s">
        <v>61</v>
      </c>
      <c r="AM30" s="71" t="s">
        <v>61</v>
      </c>
      <c r="AN30" s="71" t="s">
        <v>61</v>
      </c>
      <c r="AO30" s="71" t="s">
        <v>61</v>
      </c>
      <c r="AP30" s="69" t="s">
        <v>173</v>
      </c>
      <c r="AQ30" s="48" t="s">
        <v>252</v>
      </c>
      <c r="AR30" s="48" t="s">
        <v>204</v>
      </c>
      <c r="AS30" s="48">
        <v>0.0</v>
      </c>
      <c r="AT30" s="55">
        <v>29477.0</v>
      </c>
      <c r="AU30" s="55" t="s">
        <v>88</v>
      </c>
      <c r="AV30" s="56"/>
      <c r="AW30" s="56"/>
      <c r="AX30" s="56"/>
    </row>
    <row r="31">
      <c r="A31" s="46">
        <v>29.0</v>
      </c>
      <c r="B31" s="46">
        <v>29.0</v>
      </c>
      <c r="C31" s="48">
        <v>30365.0</v>
      </c>
      <c r="D31" s="48" t="s">
        <v>51</v>
      </c>
      <c r="E31" s="48" t="s">
        <v>356</v>
      </c>
      <c r="F31" s="48">
        <v>29751.0</v>
      </c>
      <c r="G31" s="48" t="s">
        <v>53</v>
      </c>
      <c r="H31" s="48">
        <v>615.0</v>
      </c>
      <c r="I31" s="48">
        <v>29751.0</v>
      </c>
      <c r="J31" s="48" t="s">
        <v>53</v>
      </c>
      <c r="K31" s="48">
        <v>615.0</v>
      </c>
      <c r="L31" s="48">
        <v>29751.0</v>
      </c>
      <c r="M31" s="48">
        <v>75.0</v>
      </c>
      <c r="N31" s="48" t="s">
        <v>53</v>
      </c>
      <c r="O31" s="48">
        <v>615.0</v>
      </c>
      <c r="P31" s="49">
        <v>0.023</v>
      </c>
      <c r="Q31" s="48">
        <v>30354.0</v>
      </c>
      <c r="R31" s="48" t="s">
        <v>54</v>
      </c>
      <c r="S31" s="48">
        <v>12.0</v>
      </c>
      <c r="T31" s="50" t="s">
        <v>357</v>
      </c>
      <c r="U31" s="48" t="s">
        <v>358</v>
      </c>
      <c r="V31" s="51">
        <v>29751.0</v>
      </c>
      <c r="W31" s="51">
        <v>29751.0</v>
      </c>
      <c r="X31" s="51">
        <v>29751.0</v>
      </c>
      <c r="Y31" s="48" t="s">
        <v>359</v>
      </c>
      <c r="Z31" s="55">
        <v>29751.0</v>
      </c>
      <c r="AA31" s="58" t="s">
        <v>88</v>
      </c>
      <c r="AB31" s="39" t="s">
        <v>59</v>
      </c>
      <c r="AC31" s="48" t="s">
        <v>360</v>
      </c>
      <c r="AD31" s="48" t="s">
        <v>61</v>
      </c>
      <c r="AE31" s="54">
        <v>0.98</v>
      </c>
      <c r="AF31" s="48" t="s">
        <v>361</v>
      </c>
      <c r="AG31" s="48" t="s">
        <v>362</v>
      </c>
      <c r="AH31" s="55">
        <v>29751.0</v>
      </c>
      <c r="AI31" s="53">
        <f t="shared" si="8"/>
        <v>615</v>
      </c>
      <c r="AJ31" s="69" t="s">
        <v>173</v>
      </c>
      <c r="AK31" s="71" t="s">
        <v>61</v>
      </c>
      <c r="AL31" s="71" t="s">
        <v>61</v>
      </c>
      <c r="AM31" s="71" t="s">
        <v>61</v>
      </c>
      <c r="AN31" s="71" t="s">
        <v>61</v>
      </c>
      <c r="AO31" s="71" t="s">
        <v>61</v>
      </c>
      <c r="AP31" s="69" t="s">
        <v>173</v>
      </c>
      <c r="AQ31" s="48" t="s">
        <v>363</v>
      </c>
      <c r="AR31" s="48" t="s">
        <v>204</v>
      </c>
      <c r="AS31" s="48">
        <v>0.0</v>
      </c>
      <c r="AT31" s="55">
        <v>29751.0</v>
      </c>
      <c r="AU31" s="55" t="s">
        <v>88</v>
      </c>
      <c r="AV31" s="56"/>
      <c r="AW31" s="56"/>
      <c r="AX31" s="56"/>
    </row>
    <row r="32">
      <c r="A32" s="46">
        <v>30.0</v>
      </c>
      <c r="B32" s="46">
        <v>30.0</v>
      </c>
      <c r="C32" s="48">
        <v>30991.0</v>
      </c>
      <c r="D32" s="50" t="s">
        <v>51</v>
      </c>
      <c r="E32" s="50" t="s">
        <v>364</v>
      </c>
      <c r="F32" s="48">
        <v>30362.0</v>
      </c>
      <c r="G32" s="48" t="s">
        <v>53</v>
      </c>
      <c r="H32" s="48">
        <v>630.0</v>
      </c>
      <c r="I32" s="48">
        <v>30362.0</v>
      </c>
      <c r="J32" s="48" t="s">
        <v>53</v>
      </c>
      <c r="K32" s="48">
        <v>630.0</v>
      </c>
      <c r="L32" s="48">
        <v>30362.0</v>
      </c>
      <c r="M32" s="48">
        <v>71.0</v>
      </c>
      <c r="N32" s="48" t="s">
        <v>53</v>
      </c>
      <c r="O32" s="48">
        <v>630.0</v>
      </c>
      <c r="P32" s="49">
        <v>0.819</v>
      </c>
      <c r="Q32" s="48">
        <v>30569.0</v>
      </c>
      <c r="R32" s="48" t="s">
        <v>54</v>
      </c>
      <c r="S32" s="48">
        <v>423.0</v>
      </c>
      <c r="T32" s="50" t="s">
        <v>365</v>
      </c>
      <c r="U32" s="48" t="s">
        <v>366</v>
      </c>
      <c r="V32" s="51">
        <v>30362.0</v>
      </c>
      <c r="W32" s="51">
        <v>30362.0</v>
      </c>
      <c r="X32" s="51">
        <v>30362.0</v>
      </c>
      <c r="Y32" s="48" t="s">
        <v>367</v>
      </c>
      <c r="Z32" s="55">
        <v>30362.0</v>
      </c>
      <c r="AA32" s="48" t="s">
        <v>321</v>
      </c>
      <c r="AB32" s="39" t="s">
        <v>59</v>
      </c>
      <c r="AC32" s="48" t="s">
        <v>368</v>
      </c>
      <c r="AD32" s="48" t="s">
        <v>61</v>
      </c>
      <c r="AE32" s="54">
        <v>0.99</v>
      </c>
      <c r="AF32" s="48" t="s">
        <v>369</v>
      </c>
      <c r="AG32" s="48" t="s">
        <v>370</v>
      </c>
      <c r="AH32" s="55">
        <v>30362.0</v>
      </c>
      <c r="AI32" s="53">
        <f t="shared" si="8"/>
        <v>630</v>
      </c>
      <c r="AJ32" s="69" t="s">
        <v>173</v>
      </c>
      <c r="AK32" s="71" t="s">
        <v>61</v>
      </c>
      <c r="AL32" s="71" t="s">
        <v>61</v>
      </c>
      <c r="AM32" s="71" t="s">
        <v>61</v>
      </c>
      <c r="AN32" s="71" t="s">
        <v>61</v>
      </c>
      <c r="AO32" s="71" t="s">
        <v>61</v>
      </c>
      <c r="AP32" s="69" t="s">
        <v>173</v>
      </c>
      <c r="AQ32" s="48" t="s">
        <v>371</v>
      </c>
      <c r="AR32" s="48" t="s">
        <v>61</v>
      </c>
      <c r="AS32" s="48" t="s">
        <v>61</v>
      </c>
      <c r="AT32" s="55">
        <v>30362.0</v>
      </c>
      <c r="AU32" s="55" t="s">
        <v>321</v>
      </c>
      <c r="AV32" s="56"/>
      <c r="AW32" s="56"/>
      <c r="AX32" s="56"/>
    </row>
    <row r="33">
      <c r="A33" s="31">
        <v>31.0</v>
      </c>
      <c r="B33" s="31">
        <v>31.0</v>
      </c>
      <c r="C33" s="32">
        <v>31584.0</v>
      </c>
      <c r="D33" s="33" t="s">
        <v>51</v>
      </c>
      <c r="E33" s="34" t="s">
        <v>372</v>
      </c>
      <c r="F33" s="32">
        <v>30988.0</v>
      </c>
      <c r="G33" s="33" t="s">
        <v>53</v>
      </c>
      <c r="H33" s="33">
        <v>597.0</v>
      </c>
      <c r="I33" s="32">
        <v>30988.0</v>
      </c>
      <c r="J33" s="33" t="s">
        <v>53</v>
      </c>
      <c r="K33" s="33">
        <v>597.0</v>
      </c>
      <c r="L33" s="32">
        <v>30988.0</v>
      </c>
      <c r="M33" s="32">
        <v>46.0</v>
      </c>
      <c r="N33" s="33" t="s">
        <v>53</v>
      </c>
      <c r="O33" s="32">
        <v>597.0</v>
      </c>
      <c r="P33" s="35">
        <v>0.871</v>
      </c>
      <c r="Q33" s="36" t="s">
        <v>373</v>
      </c>
      <c r="R33" s="36" t="s">
        <v>374</v>
      </c>
      <c r="S33" s="36" t="s">
        <v>375</v>
      </c>
      <c r="T33" s="36" t="s">
        <v>376</v>
      </c>
      <c r="U33" s="36" t="s">
        <v>377</v>
      </c>
      <c r="V33" s="37">
        <v>30988.0</v>
      </c>
      <c r="W33" s="37">
        <v>30988.0</v>
      </c>
      <c r="X33" s="37">
        <v>30988.0</v>
      </c>
      <c r="Y33" s="63" t="s">
        <v>378</v>
      </c>
      <c r="Z33" s="38">
        <v>30988.0</v>
      </c>
      <c r="AA33" s="34" t="s">
        <v>321</v>
      </c>
      <c r="AB33" s="39" t="s">
        <v>59</v>
      </c>
      <c r="AC33" s="34" t="s">
        <v>379</v>
      </c>
      <c r="AD33" s="63" t="s">
        <v>61</v>
      </c>
      <c r="AE33" s="40">
        <v>0.96</v>
      </c>
      <c r="AF33" s="34" t="s">
        <v>380</v>
      </c>
      <c r="AG33" s="34" t="s">
        <v>381</v>
      </c>
      <c r="AH33" s="38">
        <v>30988.0</v>
      </c>
      <c r="AI33" s="38">
        <f t="shared" ref="AI33:AI44" si="9">ABS(C33-AH33)+1</f>
        <v>597</v>
      </c>
      <c r="AJ33" s="69" t="s">
        <v>173</v>
      </c>
      <c r="AK33" s="48" t="s">
        <v>61</v>
      </c>
      <c r="AL33" s="48" t="s">
        <v>61</v>
      </c>
      <c r="AM33" s="48" t="s">
        <v>61</v>
      </c>
      <c r="AN33" s="48" t="s">
        <v>61</v>
      </c>
      <c r="AO33" s="48" t="s">
        <v>61</v>
      </c>
      <c r="AP33" s="48" t="s">
        <v>173</v>
      </c>
      <c r="AQ33" s="34" t="s">
        <v>382</v>
      </c>
      <c r="AR33" s="33" t="s">
        <v>61</v>
      </c>
      <c r="AS33" s="33" t="s">
        <v>61</v>
      </c>
      <c r="AT33" s="38">
        <v>30988.0</v>
      </c>
      <c r="AU33" s="44" t="s">
        <v>321</v>
      </c>
      <c r="AV33" s="45"/>
      <c r="AW33" s="45"/>
      <c r="AX33" s="45"/>
    </row>
    <row r="34">
      <c r="A34" s="31">
        <v>32.0</v>
      </c>
      <c r="B34" s="31">
        <v>32.0</v>
      </c>
      <c r="C34" s="32">
        <v>31963.0</v>
      </c>
      <c r="D34" s="33" t="s">
        <v>51</v>
      </c>
      <c r="E34" s="34" t="s">
        <v>383</v>
      </c>
      <c r="F34" s="32">
        <v>31616.0</v>
      </c>
      <c r="G34" s="33" t="s">
        <v>53</v>
      </c>
      <c r="H34" s="32">
        <v>348.0</v>
      </c>
      <c r="I34" s="32">
        <v>31616.0</v>
      </c>
      <c r="J34" s="33" t="s">
        <v>53</v>
      </c>
      <c r="K34" s="32">
        <v>348.0</v>
      </c>
      <c r="L34" s="32">
        <v>31616.0</v>
      </c>
      <c r="M34" s="32">
        <v>24.0</v>
      </c>
      <c r="N34" s="33" t="s">
        <v>53</v>
      </c>
      <c r="O34" s="32">
        <v>348.0</v>
      </c>
      <c r="P34" s="78">
        <v>0.171</v>
      </c>
      <c r="Q34" s="36">
        <v>31862.0</v>
      </c>
      <c r="R34" s="36" t="s">
        <v>54</v>
      </c>
      <c r="S34" s="36">
        <v>102.0</v>
      </c>
      <c r="T34" s="36" t="s">
        <v>384</v>
      </c>
      <c r="U34" s="36" t="s">
        <v>385</v>
      </c>
      <c r="V34" s="37">
        <v>31616.0</v>
      </c>
      <c r="W34" s="37">
        <v>31616.0</v>
      </c>
      <c r="X34" s="37">
        <v>31616.0</v>
      </c>
      <c r="Y34" s="34" t="s">
        <v>386</v>
      </c>
      <c r="Z34" s="38">
        <v>31616.0</v>
      </c>
      <c r="AA34" s="34" t="s">
        <v>88</v>
      </c>
      <c r="AB34" s="39" t="s">
        <v>59</v>
      </c>
      <c r="AC34" s="34" t="s">
        <v>387</v>
      </c>
      <c r="AD34" s="34" t="s">
        <v>61</v>
      </c>
      <c r="AE34" s="40">
        <v>0.94</v>
      </c>
      <c r="AF34" s="64">
        <v>4.0E-58</v>
      </c>
      <c r="AG34" s="34" t="s">
        <v>388</v>
      </c>
      <c r="AH34" s="38">
        <v>31616.0</v>
      </c>
      <c r="AI34" s="38">
        <f t="shared" si="9"/>
        <v>348</v>
      </c>
      <c r="AJ34" s="69" t="s">
        <v>173</v>
      </c>
      <c r="AK34" s="48" t="s">
        <v>61</v>
      </c>
      <c r="AL34" s="48" t="s">
        <v>61</v>
      </c>
      <c r="AM34" s="48" t="s">
        <v>61</v>
      </c>
      <c r="AN34" s="48" t="s">
        <v>61</v>
      </c>
      <c r="AO34" s="48" t="s">
        <v>61</v>
      </c>
      <c r="AP34" s="48" t="s">
        <v>173</v>
      </c>
      <c r="AQ34" s="34" t="s">
        <v>389</v>
      </c>
      <c r="AR34" s="33" t="s">
        <v>204</v>
      </c>
      <c r="AS34" s="32">
        <v>0.0</v>
      </c>
      <c r="AT34" s="38">
        <v>31616.0</v>
      </c>
      <c r="AU34" s="44" t="s">
        <v>88</v>
      </c>
      <c r="AV34" s="79"/>
      <c r="AW34" s="79"/>
      <c r="AX34" s="79"/>
    </row>
    <row r="35">
      <c r="A35" s="31">
        <v>33.0</v>
      </c>
      <c r="B35" s="31">
        <v>33.0</v>
      </c>
      <c r="C35" s="32">
        <v>32271.0</v>
      </c>
      <c r="D35" s="33" t="s">
        <v>51</v>
      </c>
      <c r="E35" s="34" t="s">
        <v>390</v>
      </c>
      <c r="F35" s="32">
        <v>31960.0</v>
      </c>
      <c r="G35" s="33" t="s">
        <v>54</v>
      </c>
      <c r="H35" s="32">
        <v>312.0</v>
      </c>
      <c r="I35" s="32">
        <v>31960.0</v>
      </c>
      <c r="J35" s="33" t="s">
        <v>54</v>
      </c>
      <c r="K35" s="32">
        <v>312.0</v>
      </c>
      <c r="L35" s="32">
        <v>31960.0</v>
      </c>
      <c r="M35" s="32">
        <v>5.0</v>
      </c>
      <c r="N35" s="33" t="s">
        <v>54</v>
      </c>
      <c r="O35" s="32">
        <v>312.0</v>
      </c>
      <c r="P35" s="35">
        <v>0.042</v>
      </c>
      <c r="Q35" s="36">
        <v>32095.0</v>
      </c>
      <c r="R35" s="36" t="s">
        <v>152</v>
      </c>
      <c r="S35" s="36">
        <v>177.0</v>
      </c>
      <c r="T35" s="36" t="s">
        <v>391</v>
      </c>
      <c r="U35" s="36" t="s">
        <v>392</v>
      </c>
      <c r="V35" s="37">
        <v>31960.0</v>
      </c>
      <c r="W35" s="37">
        <v>31960.0</v>
      </c>
      <c r="X35" s="37">
        <v>31960.0</v>
      </c>
      <c r="Y35" s="34" t="s">
        <v>393</v>
      </c>
      <c r="Z35" s="38">
        <v>31960.0</v>
      </c>
      <c r="AA35" s="34" t="s">
        <v>88</v>
      </c>
      <c r="AB35" s="39" t="s">
        <v>59</v>
      </c>
      <c r="AC35" s="48" t="s">
        <v>394</v>
      </c>
      <c r="AD35" s="34" t="s">
        <v>61</v>
      </c>
      <c r="AE35" s="40">
        <v>0.97</v>
      </c>
      <c r="AF35" s="64">
        <v>3.0E-53</v>
      </c>
      <c r="AG35" s="71" t="s">
        <v>395</v>
      </c>
      <c r="AH35" s="38">
        <v>31960.0</v>
      </c>
      <c r="AI35" s="38">
        <f t="shared" si="9"/>
        <v>312</v>
      </c>
      <c r="AJ35" s="69" t="s">
        <v>173</v>
      </c>
      <c r="AK35" s="48" t="s">
        <v>61</v>
      </c>
      <c r="AL35" s="48" t="s">
        <v>61</v>
      </c>
      <c r="AM35" s="48" t="s">
        <v>61</v>
      </c>
      <c r="AN35" s="48" t="s">
        <v>61</v>
      </c>
      <c r="AO35" s="48" t="s">
        <v>61</v>
      </c>
      <c r="AP35" s="48" t="s">
        <v>173</v>
      </c>
      <c r="AQ35" s="34" t="s">
        <v>211</v>
      </c>
      <c r="AR35" s="33" t="s">
        <v>204</v>
      </c>
      <c r="AS35" s="32">
        <v>0.0</v>
      </c>
      <c r="AT35" s="38">
        <v>31960.0</v>
      </c>
      <c r="AU35" s="44" t="s">
        <v>88</v>
      </c>
      <c r="AV35" s="74"/>
      <c r="AW35" s="74"/>
      <c r="AX35" s="74"/>
    </row>
    <row r="36">
      <c r="A36" s="31">
        <v>34.0</v>
      </c>
      <c r="B36" s="31">
        <v>34.0</v>
      </c>
      <c r="C36" s="32">
        <v>32700.0</v>
      </c>
      <c r="D36" s="33" t="s">
        <v>51</v>
      </c>
      <c r="E36" s="34" t="s">
        <v>390</v>
      </c>
      <c r="F36" s="32">
        <v>32299.0</v>
      </c>
      <c r="G36" s="33" t="s">
        <v>54</v>
      </c>
      <c r="H36" s="32">
        <v>402.0</v>
      </c>
      <c r="I36" s="32">
        <v>32284.0</v>
      </c>
      <c r="J36" s="33" t="s">
        <v>53</v>
      </c>
      <c r="K36" s="32">
        <v>417.0</v>
      </c>
      <c r="L36" s="32">
        <v>32299.0</v>
      </c>
      <c r="M36" s="32">
        <v>20.0</v>
      </c>
      <c r="N36" s="33" t="s">
        <v>54</v>
      </c>
      <c r="O36" s="32">
        <v>402.0</v>
      </c>
      <c r="P36" s="35">
        <v>0.026</v>
      </c>
      <c r="Q36" s="36" t="s">
        <v>396</v>
      </c>
      <c r="R36" s="36" t="s">
        <v>374</v>
      </c>
      <c r="S36" s="36" t="s">
        <v>397</v>
      </c>
      <c r="T36" s="36" t="s">
        <v>398</v>
      </c>
      <c r="U36" s="36" t="s">
        <v>399</v>
      </c>
      <c r="V36" s="37">
        <v>32299.0</v>
      </c>
      <c r="W36" s="37">
        <v>32284.0</v>
      </c>
      <c r="X36" s="37">
        <v>32299.0</v>
      </c>
      <c r="Y36" s="34" t="s">
        <v>400</v>
      </c>
      <c r="Z36" s="38">
        <v>32284.0</v>
      </c>
      <c r="AA36" s="34" t="s">
        <v>88</v>
      </c>
      <c r="AB36" s="39" t="s">
        <v>59</v>
      </c>
      <c r="AC36" s="34" t="s">
        <v>401</v>
      </c>
      <c r="AD36" s="34" t="s">
        <v>61</v>
      </c>
      <c r="AE36" s="40">
        <v>0.92</v>
      </c>
      <c r="AF36" s="64">
        <v>1.0E-68</v>
      </c>
      <c r="AG36" s="34" t="s">
        <v>402</v>
      </c>
      <c r="AH36" s="38">
        <v>32284.0</v>
      </c>
      <c r="AI36" s="38">
        <f t="shared" si="9"/>
        <v>417</v>
      </c>
      <c r="AJ36" s="69" t="s">
        <v>173</v>
      </c>
      <c r="AK36" s="48" t="s">
        <v>61</v>
      </c>
      <c r="AL36" s="48" t="s">
        <v>61</v>
      </c>
      <c r="AM36" s="48" t="s">
        <v>61</v>
      </c>
      <c r="AN36" s="48" t="s">
        <v>61</v>
      </c>
      <c r="AO36" s="48" t="s">
        <v>61</v>
      </c>
      <c r="AP36" s="48" t="s">
        <v>173</v>
      </c>
      <c r="AQ36" s="34" t="s">
        <v>403</v>
      </c>
      <c r="AR36" s="33" t="s">
        <v>404</v>
      </c>
      <c r="AS36" s="32">
        <v>0.0</v>
      </c>
      <c r="AT36" s="38">
        <v>32284.0</v>
      </c>
      <c r="AU36" s="44" t="s">
        <v>88</v>
      </c>
      <c r="AV36" s="45"/>
      <c r="AW36" s="45"/>
      <c r="AX36" s="45"/>
    </row>
    <row r="37">
      <c r="A37" s="31">
        <v>35.0</v>
      </c>
      <c r="B37" s="31">
        <v>35.0</v>
      </c>
      <c r="C37" s="32">
        <v>33395.0</v>
      </c>
      <c r="D37" s="33" t="s">
        <v>83</v>
      </c>
      <c r="E37" s="34" t="s">
        <v>405</v>
      </c>
      <c r="F37" s="32">
        <v>32697.0</v>
      </c>
      <c r="G37" s="33" t="s">
        <v>53</v>
      </c>
      <c r="H37" s="33">
        <v>699.0</v>
      </c>
      <c r="I37" s="32">
        <v>32697.0</v>
      </c>
      <c r="J37" s="33" t="s">
        <v>53</v>
      </c>
      <c r="K37" s="33">
        <v>699.0</v>
      </c>
      <c r="L37" s="32">
        <v>32697.0</v>
      </c>
      <c r="M37" s="32">
        <v>4.0</v>
      </c>
      <c r="N37" s="33" t="s">
        <v>53</v>
      </c>
      <c r="O37" s="32">
        <v>699.0</v>
      </c>
      <c r="P37" s="35">
        <v>0.257</v>
      </c>
      <c r="Q37" s="36">
        <v>33081.0</v>
      </c>
      <c r="R37" s="36" t="s">
        <v>53</v>
      </c>
      <c r="S37" s="36">
        <v>315.0</v>
      </c>
      <c r="T37" s="36" t="s">
        <v>406</v>
      </c>
      <c r="U37" s="36" t="s">
        <v>407</v>
      </c>
      <c r="V37" s="37">
        <v>32697.0</v>
      </c>
      <c r="W37" s="37">
        <v>32697.0</v>
      </c>
      <c r="X37" s="37">
        <v>32697.0</v>
      </c>
      <c r="Y37" s="63" t="s">
        <v>408</v>
      </c>
      <c r="Z37" s="38">
        <v>32697.0</v>
      </c>
      <c r="AA37" s="34" t="s">
        <v>321</v>
      </c>
      <c r="AB37" s="39" t="s">
        <v>59</v>
      </c>
      <c r="AC37" s="63" t="s">
        <v>409</v>
      </c>
      <c r="AD37" s="63" t="s">
        <v>61</v>
      </c>
      <c r="AE37" s="40">
        <v>0.94</v>
      </c>
      <c r="AF37" s="34" t="s">
        <v>410</v>
      </c>
      <c r="AG37" s="34" t="s">
        <v>411</v>
      </c>
      <c r="AH37" s="38">
        <v>32697.0</v>
      </c>
      <c r="AI37" s="38">
        <f t="shared" si="9"/>
        <v>699</v>
      </c>
      <c r="AJ37" s="69" t="s">
        <v>173</v>
      </c>
      <c r="AK37" s="48" t="s">
        <v>61</v>
      </c>
      <c r="AL37" s="48" t="s">
        <v>61</v>
      </c>
      <c r="AM37" s="48" t="s">
        <v>61</v>
      </c>
      <c r="AN37" s="48" t="s">
        <v>61</v>
      </c>
      <c r="AO37" s="48" t="s">
        <v>61</v>
      </c>
      <c r="AP37" s="48" t="s">
        <v>173</v>
      </c>
      <c r="AQ37" s="34" t="s">
        <v>412</v>
      </c>
      <c r="AR37" s="33" t="s">
        <v>61</v>
      </c>
      <c r="AS37" s="33" t="s">
        <v>61</v>
      </c>
      <c r="AT37" s="38">
        <v>32697.0</v>
      </c>
      <c r="AU37" s="44" t="s">
        <v>321</v>
      </c>
      <c r="AV37" s="45"/>
      <c r="AW37" s="45"/>
      <c r="AX37" s="45"/>
    </row>
    <row r="38">
      <c r="A38" s="31">
        <v>36.0</v>
      </c>
      <c r="B38" s="31">
        <v>36.0</v>
      </c>
      <c r="C38" s="32">
        <v>34276.0</v>
      </c>
      <c r="D38" s="33" t="s">
        <v>51</v>
      </c>
      <c r="E38" s="34" t="s">
        <v>413</v>
      </c>
      <c r="F38" s="32">
        <v>33404.0</v>
      </c>
      <c r="G38" s="33" t="s">
        <v>53</v>
      </c>
      <c r="H38" s="32">
        <v>873.0</v>
      </c>
      <c r="I38" s="32">
        <v>33404.0</v>
      </c>
      <c r="J38" s="33" t="s">
        <v>53</v>
      </c>
      <c r="K38" s="32">
        <v>873.0</v>
      </c>
      <c r="L38" s="32">
        <v>33404.0</v>
      </c>
      <c r="M38" s="32">
        <v>7.0</v>
      </c>
      <c r="N38" s="33" t="s">
        <v>53</v>
      </c>
      <c r="O38" s="32">
        <v>873.0</v>
      </c>
      <c r="P38" s="35">
        <v>1.0</v>
      </c>
      <c r="Q38" s="36">
        <v>34262.0</v>
      </c>
      <c r="R38" s="36" t="s">
        <v>53</v>
      </c>
      <c r="S38" s="36">
        <v>15.0</v>
      </c>
      <c r="T38" s="36" t="s">
        <v>414</v>
      </c>
      <c r="U38" s="36" t="s">
        <v>415</v>
      </c>
      <c r="V38" s="37">
        <v>33404.0</v>
      </c>
      <c r="W38" s="37">
        <v>33404.0</v>
      </c>
      <c r="X38" s="37">
        <v>33404.0</v>
      </c>
      <c r="Y38" s="34" t="s">
        <v>416</v>
      </c>
      <c r="Z38" s="38">
        <v>33404.0</v>
      </c>
      <c r="AA38" s="34" t="s">
        <v>321</v>
      </c>
      <c r="AB38" s="39" t="s">
        <v>59</v>
      </c>
      <c r="AC38" s="34" t="s">
        <v>417</v>
      </c>
      <c r="AD38" s="63" t="s">
        <v>61</v>
      </c>
      <c r="AE38" s="40">
        <v>0.73</v>
      </c>
      <c r="AF38" s="34" t="s">
        <v>418</v>
      </c>
      <c r="AG38" s="34" t="s">
        <v>419</v>
      </c>
      <c r="AH38" s="38">
        <v>33404.0</v>
      </c>
      <c r="AI38" s="38">
        <f t="shared" si="9"/>
        <v>873</v>
      </c>
      <c r="AJ38" s="69" t="s">
        <v>173</v>
      </c>
      <c r="AK38" s="48" t="s">
        <v>61</v>
      </c>
      <c r="AL38" s="48" t="s">
        <v>61</v>
      </c>
      <c r="AM38" s="48" t="s">
        <v>61</v>
      </c>
      <c r="AN38" s="48" t="s">
        <v>61</v>
      </c>
      <c r="AO38" s="48" t="s">
        <v>61</v>
      </c>
      <c r="AP38" s="48" t="s">
        <v>173</v>
      </c>
      <c r="AQ38" s="34" t="s">
        <v>420</v>
      </c>
      <c r="AR38" s="33" t="s">
        <v>61</v>
      </c>
      <c r="AS38" s="33" t="s">
        <v>61</v>
      </c>
      <c r="AT38" s="38">
        <v>33404.0</v>
      </c>
      <c r="AU38" s="44" t="s">
        <v>321</v>
      </c>
      <c r="AV38" s="45"/>
      <c r="AW38" s="45"/>
      <c r="AX38" s="45"/>
    </row>
    <row r="39">
      <c r="A39" s="31">
        <v>37.0</v>
      </c>
      <c r="B39" s="31">
        <v>37.0</v>
      </c>
      <c r="C39" s="32">
        <v>34843.0</v>
      </c>
      <c r="D39" s="33" t="s">
        <v>83</v>
      </c>
      <c r="E39" s="34" t="s">
        <v>413</v>
      </c>
      <c r="F39" s="32">
        <v>34280.0</v>
      </c>
      <c r="G39" s="33" t="s">
        <v>54</v>
      </c>
      <c r="H39" s="32">
        <v>564.0</v>
      </c>
      <c r="I39" s="32">
        <v>34280.0</v>
      </c>
      <c r="J39" s="33" t="s">
        <v>54</v>
      </c>
      <c r="K39" s="32">
        <v>564.0</v>
      </c>
      <c r="L39" s="32">
        <v>34280.0</v>
      </c>
      <c r="M39" s="32">
        <v>3.0</v>
      </c>
      <c r="N39" s="33" t="s">
        <v>54</v>
      </c>
      <c r="O39" s="32">
        <v>564.0</v>
      </c>
      <c r="P39" s="35">
        <v>0.106</v>
      </c>
      <c r="Q39" s="36">
        <v>34829.0</v>
      </c>
      <c r="R39" s="36" t="s">
        <v>54</v>
      </c>
      <c r="S39" s="36">
        <v>15.0</v>
      </c>
      <c r="T39" s="36" t="s">
        <v>421</v>
      </c>
      <c r="U39" s="36" t="s">
        <v>422</v>
      </c>
      <c r="V39" s="37">
        <v>34280.0</v>
      </c>
      <c r="W39" s="37">
        <v>34280.0</v>
      </c>
      <c r="X39" s="37">
        <v>34280.0</v>
      </c>
      <c r="Y39" s="34" t="s">
        <v>423</v>
      </c>
      <c r="Z39" s="38">
        <v>34280.0</v>
      </c>
      <c r="AA39" s="34" t="s">
        <v>88</v>
      </c>
      <c r="AB39" s="39" t="s">
        <v>59</v>
      </c>
      <c r="AC39" s="34" t="s">
        <v>424</v>
      </c>
      <c r="AD39" s="34" t="s">
        <v>61</v>
      </c>
      <c r="AE39" s="40">
        <v>0.81</v>
      </c>
      <c r="AF39" s="64">
        <v>3.0E-89</v>
      </c>
      <c r="AG39" s="34" t="s">
        <v>425</v>
      </c>
      <c r="AH39" s="38">
        <v>34280.0</v>
      </c>
      <c r="AI39" s="38">
        <f t="shared" si="9"/>
        <v>564</v>
      </c>
      <c r="AJ39" s="69" t="s">
        <v>173</v>
      </c>
      <c r="AK39" s="48" t="s">
        <v>61</v>
      </c>
      <c r="AL39" s="48" t="s">
        <v>61</v>
      </c>
      <c r="AM39" s="48" t="s">
        <v>61</v>
      </c>
      <c r="AN39" s="48" t="s">
        <v>61</v>
      </c>
      <c r="AO39" s="48" t="s">
        <v>61</v>
      </c>
      <c r="AP39" s="48" t="s">
        <v>173</v>
      </c>
      <c r="AQ39" s="71" t="s">
        <v>426</v>
      </c>
      <c r="AR39" s="43" t="s">
        <v>61</v>
      </c>
      <c r="AS39" s="43" t="s">
        <v>61</v>
      </c>
      <c r="AT39" s="38">
        <v>34280.0</v>
      </c>
      <c r="AU39" s="73" t="s">
        <v>321</v>
      </c>
      <c r="AV39" s="74"/>
      <c r="AW39" s="74"/>
      <c r="AX39" s="74"/>
    </row>
    <row r="40">
      <c r="A40" s="80">
        <v>38.0</v>
      </c>
      <c r="B40" s="80">
        <v>38.0</v>
      </c>
      <c r="C40" s="33">
        <v>34840.0</v>
      </c>
      <c r="D40" s="33" t="s">
        <v>176</v>
      </c>
      <c r="E40" s="34" t="s">
        <v>427</v>
      </c>
      <c r="F40" s="32">
        <v>35067.0</v>
      </c>
      <c r="G40" s="33" t="s">
        <v>53</v>
      </c>
      <c r="H40" s="32">
        <v>228.0</v>
      </c>
      <c r="I40" s="32">
        <v>35067.0</v>
      </c>
      <c r="J40" s="33" t="s">
        <v>53</v>
      </c>
      <c r="K40" s="32">
        <v>228.0</v>
      </c>
      <c r="L40" s="32">
        <v>35067.0</v>
      </c>
      <c r="M40" s="32">
        <v>8.0</v>
      </c>
      <c r="N40" s="33" t="s">
        <v>53</v>
      </c>
      <c r="O40" s="32">
        <v>228.0</v>
      </c>
      <c r="P40" s="35">
        <v>0.091</v>
      </c>
      <c r="Q40" s="36">
        <v>35067.0</v>
      </c>
      <c r="R40" s="36" t="s">
        <v>53</v>
      </c>
      <c r="S40" s="36">
        <v>228.0</v>
      </c>
      <c r="T40" s="36" t="s">
        <v>428</v>
      </c>
      <c r="U40" s="36" t="s">
        <v>429</v>
      </c>
      <c r="V40" s="37">
        <v>35067.0</v>
      </c>
      <c r="W40" s="37">
        <v>35067.0</v>
      </c>
      <c r="X40" s="37">
        <v>35067.0</v>
      </c>
      <c r="Y40" s="34" t="s">
        <v>430</v>
      </c>
      <c r="Z40" s="38">
        <v>35067.0</v>
      </c>
      <c r="AA40" s="34" t="s">
        <v>88</v>
      </c>
      <c r="AB40" s="39" t="s">
        <v>59</v>
      </c>
      <c r="AC40" s="34" t="s">
        <v>431</v>
      </c>
      <c r="AD40" s="34" t="s">
        <v>61</v>
      </c>
      <c r="AE40" s="40">
        <v>0.97</v>
      </c>
      <c r="AF40" s="64">
        <v>8.0E-38</v>
      </c>
      <c r="AG40" s="34" t="s">
        <v>432</v>
      </c>
      <c r="AH40" s="38">
        <v>35067.0</v>
      </c>
      <c r="AI40" s="38">
        <f t="shared" si="9"/>
        <v>228</v>
      </c>
      <c r="AJ40" s="34" t="s">
        <v>433</v>
      </c>
      <c r="AK40" s="34" t="s">
        <v>93</v>
      </c>
      <c r="AL40" s="34" t="s">
        <v>434</v>
      </c>
      <c r="AM40" s="34" t="s">
        <v>435</v>
      </c>
      <c r="AN40" s="41">
        <f>(68-18+1)/(AI40/3)</f>
        <v>0.6710526316</v>
      </c>
      <c r="AO40" s="41">
        <v>0.985</v>
      </c>
      <c r="AP40" s="34" t="s">
        <v>436</v>
      </c>
      <c r="AQ40" s="63" t="s">
        <v>252</v>
      </c>
      <c r="AR40" s="33" t="s">
        <v>404</v>
      </c>
      <c r="AS40" s="32">
        <v>0.0</v>
      </c>
      <c r="AT40" s="38">
        <v>35067.0</v>
      </c>
      <c r="AU40" s="44" t="s">
        <v>88</v>
      </c>
      <c r="AV40" s="45"/>
      <c r="AW40" s="45"/>
      <c r="AX40" s="45"/>
    </row>
    <row r="41">
      <c r="A41" s="80">
        <v>39.0</v>
      </c>
      <c r="B41" s="80">
        <v>39.0</v>
      </c>
      <c r="C41" s="33">
        <v>35082.0</v>
      </c>
      <c r="D41" s="33" t="s">
        <v>51</v>
      </c>
      <c r="E41" s="34" t="s">
        <v>437</v>
      </c>
      <c r="F41" s="33">
        <v>35582.0</v>
      </c>
      <c r="G41" s="33" t="s">
        <v>54</v>
      </c>
      <c r="H41" s="33">
        <v>501.0</v>
      </c>
      <c r="I41" s="32">
        <v>35501.0</v>
      </c>
      <c r="J41" s="33" t="s">
        <v>53</v>
      </c>
      <c r="K41" s="33">
        <v>420.0</v>
      </c>
      <c r="L41" s="32">
        <v>35582.0</v>
      </c>
      <c r="M41" s="32">
        <v>37.0</v>
      </c>
      <c r="N41" s="33" t="s">
        <v>54</v>
      </c>
      <c r="O41" s="32">
        <v>501.0</v>
      </c>
      <c r="P41" s="35">
        <v>0.005</v>
      </c>
      <c r="Q41" s="36">
        <v>35501.0</v>
      </c>
      <c r="R41" s="36" t="s">
        <v>53</v>
      </c>
      <c r="S41" s="36">
        <v>420.0</v>
      </c>
      <c r="T41" s="36" t="s">
        <v>438</v>
      </c>
      <c r="U41" s="36" t="s">
        <v>439</v>
      </c>
      <c r="V41" s="37">
        <v>35582.0</v>
      </c>
      <c r="W41" s="37">
        <v>35501.0</v>
      </c>
      <c r="X41" s="37">
        <v>35582.0</v>
      </c>
      <c r="Y41" s="63" t="s">
        <v>440</v>
      </c>
      <c r="Z41" s="38">
        <v>35501.0</v>
      </c>
      <c r="AA41" s="34" t="s">
        <v>441</v>
      </c>
      <c r="AB41" s="39" t="s">
        <v>59</v>
      </c>
      <c r="AC41" s="34" t="s">
        <v>442</v>
      </c>
      <c r="AD41" s="63" t="s">
        <v>61</v>
      </c>
      <c r="AE41" s="40">
        <v>0.95</v>
      </c>
      <c r="AF41" s="64">
        <v>5.0E-75</v>
      </c>
      <c r="AG41" s="34" t="s">
        <v>443</v>
      </c>
      <c r="AH41" s="38">
        <v>35501.0</v>
      </c>
      <c r="AI41" s="38">
        <f t="shared" si="9"/>
        <v>420</v>
      </c>
      <c r="AJ41" s="71" t="s">
        <v>444</v>
      </c>
      <c r="AK41" s="71" t="s">
        <v>65</v>
      </c>
      <c r="AL41" s="71" t="s">
        <v>445</v>
      </c>
      <c r="AM41" s="71" t="s">
        <v>446</v>
      </c>
      <c r="AN41" s="81">
        <f>(122-44+1)/(AI41/3)</f>
        <v>0.5642857143</v>
      </c>
      <c r="AO41" s="81">
        <v>0.981</v>
      </c>
      <c r="AP41" s="71" t="s">
        <v>447</v>
      </c>
      <c r="AQ41" s="34" t="s">
        <v>448</v>
      </c>
      <c r="AR41" s="33" t="s">
        <v>61</v>
      </c>
      <c r="AS41" s="33" t="s">
        <v>61</v>
      </c>
      <c r="AT41" s="38">
        <v>35501.0</v>
      </c>
      <c r="AU41" s="44" t="s">
        <v>449</v>
      </c>
      <c r="AV41" s="45"/>
      <c r="AW41" s="45"/>
      <c r="AX41" s="45"/>
    </row>
    <row r="42">
      <c r="A42" s="80">
        <v>40.0</v>
      </c>
      <c r="B42" s="80">
        <v>40.0</v>
      </c>
      <c r="C42" s="33">
        <v>35564.0</v>
      </c>
      <c r="D42" s="33" t="s">
        <v>51</v>
      </c>
      <c r="E42" s="34" t="s">
        <v>450</v>
      </c>
      <c r="F42" s="32">
        <v>36280.0</v>
      </c>
      <c r="G42" s="33" t="s">
        <v>53</v>
      </c>
      <c r="H42" s="32">
        <v>717.0</v>
      </c>
      <c r="I42" s="32">
        <v>36280.0</v>
      </c>
      <c r="J42" s="33" t="s">
        <v>53</v>
      </c>
      <c r="K42" s="32">
        <v>717.0</v>
      </c>
      <c r="L42" s="32">
        <v>36280.0</v>
      </c>
      <c r="M42" s="32">
        <v>56.0</v>
      </c>
      <c r="N42" s="33" t="s">
        <v>53</v>
      </c>
      <c r="O42" s="32">
        <v>717.0</v>
      </c>
      <c r="P42" s="78">
        <v>0.119</v>
      </c>
      <c r="Q42" s="36">
        <v>36280.0</v>
      </c>
      <c r="R42" s="36" t="s">
        <v>53</v>
      </c>
      <c r="S42" s="36">
        <v>717.0</v>
      </c>
      <c r="T42" s="36" t="s">
        <v>451</v>
      </c>
      <c r="U42" s="36" t="s">
        <v>452</v>
      </c>
      <c r="V42" s="37">
        <v>36280.0</v>
      </c>
      <c r="W42" s="37">
        <v>36280.0</v>
      </c>
      <c r="X42" s="37">
        <v>36280.0</v>
      </c>
      <c r="Y42" s="34" t="s">
        <v>453</v>
      </c>
      <c r="Z42" s="38">
        <v>36280.0</v>
      </c>
      <c r="AA42" s="34" t="s">
        <v>88</v>
      </c>
      <c r="AB42" s="39" t="s">
        <v>59</v>
      </c>
      <c r="AC42" s="34" t="s">
        <v>454</v>
      </c>
      <c r="AD42" s="63" t="s">
        <v>61</v>
      </c>
      <c r="AE42" s="40">
        <v>0.76</v>
      </c>
      <c r="AF42" s="64">
        <v>1.0E-99</v>
      </c>
      <c r="AG42" s="34" t="s">
        <v>455</v>
      </c>
      <c r="AH42" s="38">
        <v>36280.0</v>
      </c>
      <c r="AI42" s="38">
        <f t="shared" si="9"/>
        <v>717</v>
      </c>
      <c r="AJ42" s="36" t="s">
        <v>456</v>
      </c>
      <c r="AK42" s="34" t="s">
        <v>133</v>
      </c>
      <c r="AL42" s="34" t="s">
        <v>61</v>
      </c>
      <c r="AM42" s="34" t="s">
        <v>457</v>
      </c>
      <c r="AN42" s="41">
        <f>(238-204+1)/(AI42/3)</f>
        <v>0.1464435146</v>
      </c>
      <c r="AO42" s="42">
        <v>0.99</v>
      </c>
      <c r="AP42" s="34" t="s">
        <v>458</v>
      </c>
      <c r="AQ42" s="34" t="s">
        <v>459</v>
      </c>
      <c r="AR42" s="33" t="s">
        <v>204</v>
      </c>
      <c r="AS42" s="32">
        <v>0.0</v>
      </c>
      <c r="AT42" s="38">
        <v>36280.0</v>
      </c>
      <c r="AU42" s="44" t="s">
        <v>88</v>
      </c>
      <c r="AV42" s="45"/>
      <c r="AW42" s="45"/>
      <c r="AX42" s="45"/>
    </row>
    <row r="43">
      <c r="A43" s="31">
        <v>41.0</v>
      </c>
      <c r="B43" s="31">
        <v>41.0</v>
      </c>
      <c r="C43" s="32">
        <v>37540.0</v>
      </c>
      <c r="D43" s="33" t="s">
        <v>51</v>
      </c>
      <c r="E43" s="34" t="s">
        <v>460</v>
      </c>
      <c r="F43" s="32">
        <v>36386.0</v>
      </c>
      <c r="G43" s="33" t="s">
        <v>53</v>
      </c>
      <c r="H43" s="32">
        <v>1155.0</v>
      </c>
      <c r="I43" s="32">
        <v>36386.0</v>
      </c>
      <c r="J43" s="33" t="s">
        <v>53</v>
      </c>
      <c r="K43" s="32">
        <v>1155.0</v>
      </c>
      <c r="L43" s="32">
        <v>36386.0</v>
      </c>
      <c r="M43" s="32">
        <v>137.0</v>
      </c>
      <c r="N43" s="33" t="s">
        <v>53</v>
      </c>
      <c r="O43" s="32">
        <v>1155.0</v>
      </c>
      <c r="P43" s="35">
        <v>0.525</v>
      </c>
      <c r="Q43" s="36">
        <v>36836.0</v>
      </c>
      <c r="R43" s="36" t="s">
        <v>54</v>
      </c>
      <c r="S43" s="36">
        <v>705.0</v>
      </c>
      <c r="T43" s="36" t="s">
        <v>461</v>
      </c>
      <c r="U43" s="36" t="s">
        <v>462</v>
      </c>
      <c r="V43" s="37">
        <v>36386.0</v>
      </c>
      <c r="W43" s="37">
        <v>36386.0</v>
      </c>
      <c r="X43" s="37">
        <v>36386.0</v>
      </c>
      <c r="Y43" s="34" t="s">
        <v>463</v>
      </c>
      <c r="Z43" s="38">
        <v>36386.0</v>
      </c>
      <c r="AA43" s="34" t="s">
        <v>464</v>
      </c>
      <c r="AB43" s="39" t="s">
        <v>59</v>
      </c>
      <c r="AC43" s="34" t="s">
        <v>465</v>
      </c>
      <c r="AD43" s="34" t="s">
        <v>61</v>
      </c>
      <c r="AE43" s="40">
        <v>0.97</v>
      </c>
      <c r="AF43" s="36">
        <v>0.0</v>
      </c>
      <c r="AG43" s="34" t="s">
        <v>466</v>
      </c>
      <c r="AH43" s="38">
        <v>36386.0</v>
      </c>
      <c r="AI43" s="38">
        <f t="shared" si="9"/>
        <v>1155</v>
      </c>
      <c r="AJ43" s="34" t="s">
        <v>467</v>
      </c>
      <c r="AK43" s="34" t="s">
        <v>93</v>
      </c>
      <c r="AL43" s="82" t="s">
        <v>468</v>
      </c>
      <c r="AM43" s="34" t="s">
        <v>469</v>
      </c>
      <c r="AN43" s="41">
        <f>(169-30+1)/(AI43/3)</f>
        <v>0.3636363636</v>
      </c>
      <c r="AO43" s="41">
        <v>0.995</v>
      </c>
      <c r="AP43" s="34" t="s">
        <v>470</v>
      </c>
      <c r="AQ43" s="34" t="s">
        <v>471</v>
      </c>
      <c r="AR43" s="33" t="s">
        <v>61</v>
      </c>
      <c r="AS43" s="43" t="s">
        <v>61</v>
      </c>
      <c r="AT43" s="38">
        <v>36386.0</v>
      </c>
      <c r="AU43" s="44" t="s">
        <v>464</v>
      </c>
      <c r="AV43" s="45"/>
      <c r="AW43" s="45"/>
      <c r="AX43" s="45"/>
    </row>
    <row r="44">
      <c r="A44" s="31">
        <v>42.0</v>
      </c>
      <c r="B44" s="31">
        <v>42.0</v>
      </c>
      <c r="C44" s="32">
        <v>38262.0</v>
      </c>
      <c r="D44" s="33" t="s">
        <v>83</v>
      </c>
      <c r="E44" s="34" t="s">
        <v>472</v>
      </c>
      <c r="F44" s="32">
        <v>37537.0</v>
      </c>
      <c r="G44" s="33" t="s">
        <v>53</v>
      </c>
      <c r="H44" s="33">
        <v>726.0</v>
      </c>
      <c r="I44" s="32">
        <v>37537.0</v>
      </c>
      <c r="J44" s="33" t="s">
        <v>53</v>
      </c>
      <c r="K44" s="33">
        <v>726.0</v>
      </c>
      <c r="L44" s="32">
        <v>37537.0</v>
      </c>
      <c r="M44" s="32">
        <v>53.0</v>
      </c>
      <c r="N44" s="33" t="s">
        <v>53</v>
      </c>
      <c r="O44" s="32">
        <v>726.0</v>
      </c>
      <c r="P44" s="35">
        <v>0.602</v>
      </c>
      <c r="Q44" s="36">
        <v>37747.0</v>
      </c>
      <c r="R44" s="36" t="s">
        <v>54</v>
      </c>
      <c r="S44" s="36">
        <v>516.0</v>
      </c>
      <c r="T44" s="36" t="s">
        <v>473</v>
      </c>
      <c r="U44" s="36" t="s">
        <v>474</v>
      </c>
      <c r="V44" s="37">
        <v>37537.0</v>
      </c>
      <c r="W44" s="37">
        <v>37537.0</v>
      </c>
      <c r="X44" s="37">
        <v>37537.0</v>
      </c>
      <c r="Y44" s="63" t="s">
        <v>475</v>
      </c>
      <c r="Z44" s="38">
        <v>37537.0</v>
      </c>
      <c r="AA44" s="34" t="s">
        <v>476</v>
      </c>
      <c r="AB44" s="39" t="s">
        <v>59</v>
      </c>
      <c r="AC44" s="34" t="s">
        <v>477</v>
      </c>
      <c r="AD44" s="63" t="s">
        <v>61</v>
      </c>
      <c r="AE44" s="40">
        <v>0.89</v>
      </c>
      <c r="AF44" s="34" t="s">
        <v>478</v>
      </c>
      <c r="AG44" s="34" t="s">
        <v>479</v>
      </c>
      <c r="AH44" s="38">
        <v>37537.0</v>
      </c>
      <c r="AI44" s="38">
        <f t="shared" si="9"/>
        <v>726</v>
      </c>
      <c r="AJ44" s="34" t="s">
        <v>476</v>
      </c>
      <c r="AK44" s="34" t="s">
        <v>65</v>
      </c>
      <c r="AL44" s="34" t="s">
        <v>480</v>
      </c>
      <c r="AM44" s="34" t="s">
        <v>481</v>
      </c>
      <c r="AN44" s="41">
        <f>(226-1+1)/(AI44/3)</f>
        <v>0.9338842975</v>
      </c>
      <c r="AO44" s="42">
        <v>0.999</v>
      </c>
      <c r="AP44" s="34" t="s">
        <v>482</v>
      </c>
      <c r="AQ44" s="34" t="s">
        <v>483</v>
      </c>
      <c r="AR44" s="33" t="s">
        <v>61</v>
      </c>
      <c r="AS44" s="33" t="s">
        <v>61</v>
      </c>
      <c r="AT44" s="38">
        <v>37537.0</v>
      </c>
      <c r="AU44" s="44" t="s">
        <v>476</v>
      </c>
      <c r="AV44" s="45"/>
      <c r="AW44" s="45"/>
      <c r="AX44" s="45"/>
    </row>
    <row r="45">
      <c r="A45" s="60">
        <v>43.0</v>
      </c>
      <c r="B45" s="60">
        <v>43.0</v>
      </c>
      <c r="C45" s="48">
        <v>38390.0</v>
      </c>
      <c r="D45" s="48" t="s">
        <v>83</v>
      </c>
      <c r="E45" s="48" t="s">
        <v>484</v>
      </c>
      <c r="F45" s="48">
        <v>38887.0</v>
      </c>
      <c r="G45" s="48" t="s">
        <v>53</v>
      </c>
      <c r="H45" s="48">
        <v>498.0</v>
      </c>
      <c r="I45" s="48">
        <v>38887.0</v>
      </c>
      <c r="J45" s="48" t="s">
        <v>53</v>
      </c>
      <c r="K45" s="48">
        <v>498.0</v>
      </c>
      <c r="L45" s="57">
        <v>38887.0</v>
      </c>
      <c r="M45" s="48">
        <v>30.0</v>
      </c>
      <c r="N45" s="48" t="s">
        <v>53</v>
      </c>
      <c r="O45" s="48">
        <v>498.0</v>
      </c>
      <c r="P45" s="49">
        <v>0.126</v>
      </c>
      <c r="Q45" s="48" t="s">
        <v>485</v>
      </c>
      <c r="R45" s="48" t="s">
        <v>374</v>
      </c>
      <c r="S45" s="48" t="s">
        <v>486</v>
      </c>
      <c r="T45" s="50" t="s">
        <v>487</v>
      </c>
      <c r="U45" s="48" t="s">
        <v>488</v>
      </c>
      <c r="V45" s="51">
        <v>38887.0</v>
      </c>
      <c r="W45" s="51">
        <v>38887.0</v>
      </c>
      <c r="X45" s="83">
        <v>38887.0</v>
      </c>
      <c r="Y45" s="70" t="s">
        <v>489</v>
      </c>
      <c r="Z45" s="55">
        <v>38887.0</v>
      </c>
      <c r="AA45" s="48" t="s">
        <v>88</v>
      </c>
      <c r="AB45" s="39" t="s">
        <v>59</v>
      </c>
      <c r="AC45" s="58" t="s">
        <v>490</v>
      </c>
      <c r="AD45" s="48" t="s">
        <v>61</v>
      </c>
      <c r="AE45" s="54">
        <v>0.92</v>
      </c>
      <c r="AF45" s="62">
        <v>7.0E-84</v>
      </c>
      <c r="AG45" s="48" t="s">
        <v>491</v>
      </c>
      <c r="AH45" s="55">
        <v>38887.0</v>
      </c>
      <c r="AI45" s="53">
        <f t="shared" ref="AI45:AI47" si="10">ABS(C45-Z45)+1</f>
        <v>498</v>
      </c>
      <c r="AJ45" s="69" t="s">
        <v>173</v>
      </c>
      <c r="AK45" s="71" t="s">
        <v>61</v>
      </c>
      <c r="AL45" s="71" t="s">
        <v>61</v>
      </c>
      <c r="AM45" s="71" t="s">
        <v>61</v>
      </c>
      <c r="AN45" s="71" t="s">
        <v>61</v>
      </c>
      <c r="AO45" s="71" t="s">
        <v>61</v>
      </c>
      <c r="AP45" s="69" t="s">
        <v>173</v>
      </c>
      <c r="AQ45" s="48" t="s">
        <v>492</v>
      </c>
      <c r="AR45" s="48" t="s">
        <v>204</v>
      </c>
      <c r="AS45" s="48">
        <v>0.0</v>
      </c>
      <c r="AT45" s="55">
        <v>38887.0</v>
      </c>
      <c r="AU45" s="55" t="s">
        <v>88</v>
      </c>
      <c r="AV45" s="56"/>
      <c r="AW45" s="56"/>
      <c r="AX45" s="56"/>
    </row>
    <row r="46">
      <c r="A46" s="60">
        <v>44.0</v>
      </c>
      <c r="B46" s="60">
        <v>44.0</v>
      </c>
      <c r="C46" s="48">
        <v>38959.0</v>
      </c>
      <c r="D46" s="48" t="s">
        <v>51</v>
      </c>
      <c r="E46" s="48" t="s">
        <v>493</v>
      </c>
      <c r="F46" s="48">
        <v>40224.0</v>
      </c>
      <c r="G46" s="48" t="s">
        <v>54</v>
      </c>
      <c r="H46" s="48">
        <v>1266.0</v>
      </c>
      <c r="I46" s="48">
        <v>40224.0</v>
      </c>
      <c r="J46" s="48" t="s">
        <v>54</v>
      </c>
      <c r="K46" s="48">
        <v>1266.0</v>
      </c>
      <c r="L46" s="48">
        <v>40224.0</v>
      </c>
      <c r="M46" s="48">
        <v>53.0</v>
      </c>
      <c r="N46" s="48" t="s">
        <v>54</v>
      </c>
      <c r="O46" s="48">
        <v>1266.0</v>
      </c>
      <c r="P46" s="49">
        <v>0.013</v>
      </c>
      <c r="Q46" s="48">
        <v>40098.0</v>
      </c>
      <c r="R46" s="48" t="s">
        <v>53</v>
      </c>
      <c r="S46" s="48">
        <v>1140.0</v>
      </c>
      <c r="T46" s="50" t="s">
        <v>494</v>
      </c>
      <c r="U46" s="48" t="s">
        <v>495</v>
      </c>
      <c r="V46" s="51">
        <v>40224.0</v>
      </c>
      <c r="W46" s="51">
        <v>40224.0</v>
      </c>
      <c r="X46" s="51">
        <v>40224.0</v>
      </c>
      <c r="Y46" s="48" t="s">
        <v>496</v>
      </c>
      <c r="Z46" s="55">
        <v>40224.0</v>
      </c>
      <c r="AA46" s="48" t="s">
        <v>497</v>
      </c>
      <c r="AB46" s="39" t="s">
        <v>59</v>
      </c>
      <c r="AC46" s="57" t="s">
        <v>498</v>
      </c>
      <c r="AD46" s="48" t="s">
        <v>61</v>
      </c>
      <c r="AE46" s="54">
        <v>0.94</v>
      </c>
      <c r="AF46" s="48">
        <v>0.0</v>
      </c>
      <c r="AG46" s="58" t="s">
        <v>499</v>
      </c>
      <c r="AH46" s="55">
        <v>40224.0</v>
      </c>
      <c r="AI46" s="53">
        <f t="shared" si="10"/>
        <v>1266</v>
      </c>
      <c r="AJ46" s="48" t="s">
        <v>500</v>
      </c>
      <c r="AK46" s="48" t="s">
        <v>65</v>
      </c>
      <c r="AL46" s="48" t="s">
        <v>501</v>
      </c>
      <c r="AM46" s="48" t="s">
        <v>502</v>
      </c>
      <c r="AN46" s="49">
        <f>(359-81+1)/(AI46/3)</f>
        <v>0.6611374408</v>
      </c>
      <c r="AO46" s="49">
        <v>0.998</v>
      </c>
      <c r="AP46" s="48" t="s">
        <v>503</v>
      </c>
      <c r="AQ46" s="48" t="s">
        <v>504</v>
      </c>
      <c r="AR46" s="48" t="s">
        <v>61</v>
      </c>
      <c r="AS46" s="48" t="s">
        <v>61</v>
      </c>
      <c r="AT46" s="55">
        <v>40224.0</v>
      </c>
      <c r="AU46" s="55" t="s">
        <v>497</v>
      </c>
      <c r="AV46" s="56"/>
      <c r="AW46" s="56"/>
      <c r="AX46" s="56"/>
    </row>
    <row r="47">
      <c r="A47" s="60">
        <v>45.0</v>
      </c>
      <c r="B47" s="60">
        <v>45.0</v>
      </c>
      <c r="C47" s="48">
        <v>40221.0</v>
      </c>
      <c r="D47" s="48" t="s">
        <v>51</v>
      </c>
      <c r="E47" s="48" t="s">
        <v>505</v>
      </c>
      <c r="F47" s="48">
        <v>41882.0</v>
      </c>
      <c r="G47" s="48" t="s">
        <v>53</v>
      </c>
      <c r="H47" s="48">
        <v>1662.0</v>
      </c>
      <c r="I47" s="48">
        <v>41882.0</v>
      </c>
      <c r="J47" s="48" t="s">
        <v>53</v>
      </c>
      <c r="K47" s="48">
        <v>1662.0</v>
      </c>
      <c r="L47" s="48">
        <v>41882.0</v>
      </c>
      <c r="M47" s="48">
        <v>65.0</v>
      </c>
      <c r="N47" s="48" t="s">
        <v>53</v>
      </c>
      <c r="O47" s="48">
        <v>1662.0</v>
      </c>
      <c r="P47" s="49">
        <v>0.027</v>
      </c>
      <c r="Q47" s="48" t="s">
        <v>506</v>
      </c>
      <c r="R47" s="48" t="s">
        <v>125</v>
      </c>
      <c r="S47" s="48" t="s">
        <v>507</v>
      </c>
      <c r="T47" s="50" t="s">
        <v>508</v>
      </c>
      <c r="U47" s="48" t="s">
        <v>509</v>
      </c>
      <c r="V47" s="51">
        <v>41882.0</v>
      </c>
      <c r="W47" s="51">
        <v>41882.0</v>
      </c>
      <c r="X47" s="51">
        <v>41882.0</v>
      </c>
      <c r="Y47" s="48" t="s">
        <v>510</v>
      </c>
      <c r="Z47" s="55">
        <v>41882.0</v>
      </c>
      <c r="AA47" s="48" t="s">
        <v>511</v>
      </c>
      <c r="AB47" s="39" t="s">
        <v>59</v>
      </c>
      <c r="AC47" s="48" t="s">
        <v>512</v>
      </c>
      <c r="AD47" s="48" t="s">
        <v>61</v>
      </c>
      <c r="AE47" s="54">
        <v>0.96</v>
      </c>
      <c r="AF47" s="48">
        <v>0.0</v>
      </c>
      <c r="AG47" s="48" t="s">
        <v>513</v>
      </c>
      <c r="AH47" s="55">
        <v>41882.0</v>
      </c>
      <c r="AI47" s="53">
        <f t="shared" si="10"/>
        <v>1662</v>
      </c>
      <c r="AJ47" s="48" t="s">
        <v>514</v>
      </c>
      <c r="AK47" s="48" t="s">
        <v>65</v>
      </c>
      <c r="AL47" s="48" t="s">
        <v>515</v>
      </c>
      <c r="AM47" s="48" t="s">
        <v>516</v>
      </c>
      <c r="AN47" s="49">
        <f>(357-9+1)/(AI47/3)</f>
        <v>0.6299638989</v>
      </c>
      <c r="AO47" s="49">
        <v>1.0</v>
      </c>
      <c r="AP47" s="48" t="s">
        <v>517</v>
      </c>
      <c r="AQ47" s="48" t="s">
        <v>518</v>
      </c>
      <c r="AR47" s="48" t="s">
        <v>61</v>
      </c>
      <c r="AS47" s="48" t="s">
        <v>61</v>
      </c>
      <c r="AT47" s="55">
        <v>41882.0</v>
      </c>
      <c r="AU47" s="55" t="s">
        <v>519</v>
      </c>
      <c r="AV47" s="56"/>
      <c r="AW47" s="56"/>
      <c r="AX47" s="56"/>
    </row>
    <row r="48">
      <c r="A48" s="80">
        <v>46.0</v>
      </c>
      <c r="B48" s="80">
        <v>46.0</v>
      </c>
      <c r="C48" s="33">
        <v>42028.0</v>
      </c>
      <c r="D48" s="33" t="s">
        <v>176</v>
      </c>
      <c r="E48" s="34" t="s">
        <v>520</v>
      </c>
      <c r="F48" s="32">
        <v>42504.0</v>
      </c>
      <c r="G48" s="33" t="s">
        <v>53</v>
      </c>
      <c r="H48" s="32">
        <v>477.0</v>
      </c>
      <c r="I48" s="32">
        <v>42504.0</v>
      </c>
      <c r="J48" s="33" t="s">
        <v>53</v>
      </c>
      <c r="K48" s="32">
        <v>477.0</v>
      </c>
      <c r="L48" s="32">
        <v>42504.0</v>
      </c>
      <c r="M48" s="32">
        <v>7.0</v>
      </c>
      <c r="N48" s="33" t="s">
        <v>53</v>
      </c>
      <c r="O48" s="32">
        <v>477.0</v>
      </c>
      <c r="P48" s="35">
        <v>0.674</v>
      </c>
      <c r="Q48" s="36">
        <v>42504.0</v>
      </c>
      <c r="R48" s="36" t="s">
        <v>53</v>
      </c>
      <c r="S48" s="36">
        <v>477.0</v>
      </c>
      <c r="T48" s="36" t="s">
        <v>521</v>
      </c>
      <c r="U48" s="36" t="s">
        <v>522</v>
      </c>
      <c r="V48" s="37">
        <v>42504.0</v>
      </c>
      <c r="W48" s="37">
        <v>42504.0</v>
      </c>
      <c r="X48" s="37">
        <v>42504.0</v>
      </c>
      <c r="Y48" s="34" t="s">
        <v>523</v>
      </c>
      <c r="Z48" s="38">
        <v>42504.0</v>
      </c>
      <c r="AA48" s="34" t="s">
        <v>88</v>
      </c>
      <c r="AB48" s="39" t="s">
        <v>59</v>
      </c>
      <c r="AC48" s="71" t="s">
        <v>524</v>
      </c>
      <c r="AD48" s="34" t="s">
        <v>61</v>
      </c>
      <c r="AE48" s="40">
        <v>0.7</v>
      </c>
      <c r="AF48" s="64">
        <v>3.0E-56</v>
      </c>
      <c r="AG48" s="71" t="s">
        <v>525</v>
      </c>
      <c r="AH48" s="38">
        <v>42504.0</v>
      </c>
      <c r="AI48" s="38">
        <f t="shared" ref="AI48:AI68" si="11">ABS(C48-AH48)+1</f>
        <v>477</v>
      </c>
      <c r="AJ48" s="69" t="s">
        <v>173</v>
      </c>
      <c r="AK48" s="48" t="s">
        <v>61</v>
      </c>
      <c r="AL48" s="48" t="s">
        <v>61</v>
      </c>
      <c r="AM48" s="48" t="s">
        <v>61</v>
      </c>
      <c r="AN48" s="48" t="s">
        <v>61</v>
      </c>
      <c r="AO48" s="48" t="s">
        <v>61</v>
      </c>
      <c r="AP48" s="48" t="s">
        <v>173</v>
      </c>
      <c r="AQ48" s="34" t="s">
        <v>526</v>
      </c>
      <c r="AR48" s="33" t="s">
        <v>204</v>
      </c>
      <c r="AS48" s="32">
        <v>0.0</v>
      </c>
      <c r="AT48" s="38">
        <v>42504.0</v>
      </c>
      <c r="AU48" s="44" t="s">
        <v>88</v>
      </c>
      <c r="AV48" s="74"/>
      <c r="AW48" s="74"/>
      <c r="AX48" s="74"/>
    </row>
    <row r="49">
      <c r="A49" s="80">
        <v>47.0</v>
      </c>
      <c r="B49" s="80">
        <v>47.0</v>
      </c>
      <c r="C49" s="33">
        <v>42535.0</v>
      </c>
      <c r="D49" s="33" t="s">
        <v>51</v>
      </c>
      <c r="E49" s="34" t="s">
        <v>527</v>
      </c>
      <c r="F49" s="32">
        <v>42936.0</v>
      </c>
      <c r="G49" s="33" t="s">
        <v>53</v>
      </c>
      <c r="H49" s="32">
        <v>402.0</v>
      </c>
      <c r="I49" s="32">
        <v>42936.0</v>
      </c>
      <c r="J49" s="33" t="s">
        <v>53</v>
      </c>
      <c r="K49" s="32">
        <v>402.0</v>
      </c>
      <c r="L49" s="32">
        <v>42936.0</v>
      </c>
      <c r="M49" s="32">
        <v>88.0</v>
      </c>
      <c r="N49" s="33" t="s">
        <v>53</v>
      </c>
      <c r="O49" s="32">
        <v>402.0</v>
      </c>
      <c r="P49" s="35">
        <v>0.027</v>
      </c>
      <c r="Q49" s="36" t="s">
        <v>528</v>
      </c>
      <c r="R49" s="36" t="s">
        <v>349</v>
      </c>
      <c r="S49" s="36" t="s">
        <v>529</v>
      </c>
      <c r="T49" s="36" t="s">
        <v>530</v>
      </c>
      <c r="U49" s="36" t="s">
        <v>531</v>
      </c>
      <c r="V49" s="37">
        <v>42936.0</v>
      </c>
      <c r="W49" s="37">
        <v>42936.0</v>
      </c>
      <c r="X49" s="37">
        <v>42936.0</v>
      </c>
      <c r="Y49" s="34" t="s">
        <v>532</v>
      </c>
      <c r="Z49" s="38">
        <v>42936.0</v>
      </c>
      <c r="AA49" s="34" t="s">
        <v>88</v>
      </c>
      <c r="AB49" s="39" t="s">
        <v>59</v>
      </c>
      <c r="AC49" s="34" t="s">
        <v>533</v>
      </c>
      <c r="AD49" s="34" t="s">
        <v>61</v>
      </c>
      <c r="AE49" s="40">
        <v>0.67</v>
      </c>
      <c r="AF49" s="64">
        <v>2.0E-44</v>
      </c>
      <c r="AG49" s="34" t="s">
        <v>534</v>
      </c>
      <c r="AH49" s="38">
        <v>42936.0</v>
      </c>
      <c r="AI49" s="38">
        <f t="shared" si="11"/>
        <v>402</v>
      </c>
      <c r="AJ49" s="34" t="s">
        <v>535</v>
      </c>
      <c r="AK49" s="34" t="s">
        <v>133</v>
      </c>
      <c r="AL49" s="82" t="s">
        <v>61</v>
      </c>
      <c r="AM49" s="34" t="s">
        <v>536</v>
      </c>
      <c r="AN49" s="41">
        <f>(61-12+1)/(AI49/3)</f>
        <v>0.3731343284</v>
      </c>
      <c r="AO49" s="41">
        <v>0.98</v>
      </c>
      <c r="AP49" s="34" t="s">
        <v>537</v>
      </c>
      <c r="AQ49" s="34" t="s">
        <v>538</v>
      </c>
      <c r="AR49" s="33" t="s">
        <v>404</v>
      </c>
      <c r="AS49" s="32">
        <v>0.0</v>
      </c>
      <c r="AT49" s="38">
        <v>42936.0</v>
      </c>
      <c r="AU49" s="44" t="s">
        <v>88</v>
      </c>
      <c r="AV49" s="45"/>
      <c r="AW49" s="45"/>
      <c r="AX49" s="45"/>
    </row>
    <row r="50">
      <c r="A50" s="80">
        <v>48.0</v>
      </c>
      <c r="B50" s="80">
        <v>48.0</v>
      </c>
      <c r="C50" s="33">
        <v>42923.0</v>
      </c>
      <c r="D50" s="33" t="s">
        <v>51</v>
      </c>
      <c r="E50" s="34" t="s">
        <v>539</v>
      </c>
      <c r="F50" s="33">
        <v>45460.0</v>
      </c>
      <c r="G50" s="33" t="s">
        <v>53</v>
      </c>
      <c r="H50" s="33">
        <v>2538.0</v>
      </c>
      <c r="I50" s="32">
        <v>45460.0</v>
      </c>
      <c r="J50" s="33" t="s">
        <v>53</v>
      </c>
      <c r="K50" s="33">
        <v>2538.0</v>
      </c>
      <c r="L50" s="32">
        <v>45460.0</v>
      </c>
      <c r="M50" s="32">
        <v>37.0</v>
      </c>
      <c r="N50" s="33" t="s">
        <v>53</v>
      </c>
      <c r="O50" s="32">
        <v>2538.0</v>
      </c>
      <c r="P50" s="35">
        <v>0.979</v>
      </c>
      <c r="Q50" s="36">
        <v>43075.0</v>
      </c>
      <c r="R50" s="36" t="s">
        <v>54</v>
      </c>
      <c r="S50" s="36">
        <v>153.0</v>
      </c>
      <c r="T50" s="36" t="s">
        <v>540</v>
      </c>
      <c r="U50" s="36" t="s">
        <v>541</v>
      </c>
      <c r="V50" s="37">
        <v>45460.0</v>
      </c>
      <c r="W50" s="37">
        <v>45460.0</v>
      </c>
      <c r="X50" s="37">
        <v>45460.0</v>
      </c>
      <c r="Y50" s="63" t="s">
        <v>542</v>
      </c>
      <c r="Z50" s="38">
        <v>45460.0</v>
      </c>
      <c r="AA50" s="34" t="s">
        <v>543</v>
      </c>
      <c r="AB50" s="39" t="s">
        <v>59</v>
      </c>
      <c r="AC50" s="34" t="s">
        <v>544</v>
      </c>
      <c r="AD50" s="63" t="s">
        <v>61</v>
      </c>
      <c r="AE50" s="40">
        <v>0.91</v>
      </c>
      <c r="AF50" s="36">
        <v>0.0</v>
      </c>
      <c r="AG50" s="34" t="s">
        <v>545</v>
      </c>
      <c r="AH50" s="38">
        <v>45460.0</v>
      </c>
      <c r="AI50" s="38">
        <f t="shared" si="11"/>
        <v>2538</v>
      </c>
      <c r="AJ50" s="71" t="s">
        <v>543</v>
      </c>
      <c r="AK50" s="71" t="s">
        <v>93</v>
      </c>
      <c r="AL50" s="71" t="s">
        <v>546</v>
      </c>
      <c r="AM50" s="71" t="s">
        <v>547</v>
      </c>
      <c r="AN50" s="81">
        <f>(723-485+1)/(AI50/3)</f>
        <v>0.2825059102</v>
      </c>
      <c r="AO50" s="81">
        <v>0.996</v>
      </c>
      <c r="AP50" s="71" t="s">
        <v>548</v>
      </c>
      <c r="AQ50" s="34" t="s">
        <v>549</v>
      </c>
      <c r="AR50" s="33" t="s">
        <v>61</v>
      </c>
      <c r="AS50" s="33" t="s">
        <v>61</v>
      </c>
      <c r="AT50" s="38">
        <v>45460.0</v>
      </c>
      <c r="AU50" s="44" t="s">
        <v>543</v>
      </c>
      <c r="AV50" s="45"/>
      <c r="AW50" s="45"/>
      <c r="AX50" s="45"/>
    </row>
    <row r="51">
      <c r="A51" s="80">
        <v>49.0</v>
      </c>
      <c r="B51" s="80">
        <v>49.0</v>
      </c>
      <c r="C51" s="33">
        <v>45519.0</v>
      </c>
      <c r="D51" s="33" t="s">
        <v>83</v>
      </c>
      <c r="E51" s="34" t="s">
        <v>550</v>
      </c>
      <c r="F51" s="32">
        <v>47333.0</v>
      </c>
      <c r="G51" s="33" t="s">
        <v>54</v>
      </c>
      <c r="H51" s="32">
        <v>1815.0</v>
      </c>
      <c r="I51" s="32">
        <v>47333.0</v>
      </c>
      <c r="J51" s="33" t="s">
        <v>54</v>
      </c>
      <c r="K51" s="32">
        <v>1815.0</v>
      </c>
      <c r="L51" s="32">
        <v>47333.0</v>
      </c>
      <c r="M51" s="32">
        <v>95.0</v>
      </c>
      <c r="N51" s="33" t="s">
        <v>54</v>
      </c>
      <c r="O51" s="32">
        <v>1815.0</v>
      </c>
      <c r="P51" s="35">
        <v>0.021</v>
      </c>
      <c r="Q51" s="36">
        <v>47333.0</v>
      </c>
      <c r="R51" s="36" t="s">
        <v>54</v>
      </c>
      <c r="S51" s="36">
        <v>1815.0</v>
      </c>
      <c r="T51" s="36" t="s">
        <v>551</v>
      </c>
      <c r="U51" s="36" t="s">
        <v>552</v>
      </c>
      <c r="V51" s="37">
        <v>47333.0</v>
      </c>
      <c r="W51" s="37">
        <v>47333.0</v>
      </c>
      <c r="X51" s="37">
        <v>47333.0</v>
      </c>
      <c r="Y51" s="34" t="s">
        <v>553</v>
      </c>
      <c r="Z51" s="38">
        <v>47333.0</v>
      </c>
      <c r="AA51" s="34" t="s">
        <v>554</v>
      </c>
      <c r="AB51" s="39" t="s">
        <v>59</v>
      </c>
      <c r="AC51" s="34" t="s">
        <v>555</v>
      </c>
      <c r="AD51" s="63" t="s">
        <v>61</v>
      </c>
      <c r="AE51" s="40">
        <v>0.96</v>
      </c>
      <c r="AF51" s="36">
        <v>0.0</v>
      </c>
      <c r="AG51" s="34" t="s">
        <v>556</v>
      </c>
      <c r="AH51" s="38">
        <v>47333.0</v>
      </c>
      <c r="AI51" s="38">
        <f t="shared" si="11"/>
        <v>1815</v>
      </c>
      <c r="AJ51" s="34" t="s">
        <v>557</v>
      </c>
      <c r="AK51" s="34" t="s">
        <v>65</v>
      </c>
      <c r="AL51" s="34" t="s">
        <v>558</v>
      </c>
      <c r="AM51" s="34" t="s">
        <v>559</v>
      </c>
      <c r="AN51" s="41">
        <f>(604-41+1)/(AI51/3)</f>
        <v>0.932231405</v>
      </c>
      <c r="AO51" s="42">
        <v>1.0</v>
      </c>
      <c r="AP51" s="34" t="s">
        <v>560</v>
      </c>
      <c r="AQ51" s="34" t="s">
        <v>561</v>
      </c>
      <c r="AR51" s="33" t="s">
        <v>61</v>
      </c>
      <c r="AS51" s="33" t="s">
        <v>61</v>
      </c>
      <c r="AT51" s="38">
        <v>47333.0</v>
      </c>
      <c r="AU51" s="44" t="s">
        <v>554</v>
      </c>
      <c r="AV51" s="45"/>
      <c r="AW51" s="45"/>
      <c r="AX51" s="45"/>
    </row>
    <row r="52">
      <c r="A52" s="80">
        <v>50.0</v>
      </c>
      <c r="B52" s="80">
        <v>50.0</v>
      </c>
      <c r="C52" s="33">
        <v>47330.0</v>
      </c>
      <c r="D52" s="33" t="s">
        <v>51</v>
      </c>
      <c r="E52" s="34" t="s">
        <v>562</v>
      </c>
      <c r="F52" s="32">
        <v>47644.0</v>
      </c>
      <c r="G52" s="33" t="s">
        <v>54</v>
      </c>
      <c r="H52" s="32">
        <v>315.0</v>
      </c>
      <c r="I52" s="32">
        <v>47644.0</v>
      </c>
      <c r="J52" s="33" t="s">
        <v>54</v>
      </c>
      <c r="K52" s="32">
        <v>315.0</v>
      </c>
      <c r="L52" s="32">
        <v>47644.0</v>
      </c>
      <c r="M52" s="32">
        <v>9.0</v>
      </c>
      <c r="N52" s="33" t="s">
        <v>54</v>
      </c>
      <c r="O52" s="32">
        <v>315.0</v>
      </c>
      <c r="P52" s="35">
        <v>0.909</v>
      </c>
      <c r="Q52" s="36">
        <v>47644.0</v>
      </c>
      <c r="R52" s="36" t="s">
        <v>54</v>
      </c>
      <c r="S52" s="36">
        <v>315.0</v>
      </c>
      <c r="T52" s="36" t="s">
        <v>563</v>
      </c>
      <c r="U52" s="36" t="s">
        <v>564</v>
      </c>
      <c r="V52" s="37">
        <v>47644.0</v>
      </c>
      <c r="W52" s="37">
        <v>47644.0</v>
      </c>
      <c r="X52" s="37">
        <v>47644.0</v>
      </c>
      <c r="Y52" s="34" t="s">
        <v>565</v>
      </c>
      <c r="Z52" s="38">
        <v>47644.0</v>
      </c>
      <c r="AA52" s="34" t="s">
        <v>88</v>
      </c>
      <c r="AB52" s="39" t="s">
        <v>59</v>
      </c>
      <c r="AC52" s="34" t="s">
        <v>566</v>
      </c>
      <c r="AD52" s="34" t="s">
        <v>61</v>
      </c>
      <c r="AE52" s="40">
        <v>0.59</v>
      </c>
      <c r="AF52" s="64">
        <v>2.0E-29</v>
      </c>
      <c r="AG52" s="34" t="s">
        <v>567</v>
      </c>
      <c r="AH52" s="38">
        <v>47644.0</v>
      </c>
      <c r="AI52" s="38">
        <f t="shared" si="11"/>
        <v>315</v>
      </c>
      <c r="AJ52" s="69" t="s">
        <v>173</v>
      </c>
      <c r="AK52" s="48" t="s">
        <v>61</v>
      </c>
      <c r="AL52" s="48" t="s">
        <v>61</v>
      </c>
      <c r="AM52" s="48" t="s">
        <v>61</v>
      </c>
      <c r="AN52" s="48" t="s">
        <v>61</v>
      </c>
      <c r="AO52" s="48" t="s">
        <v>61</v>
      </c>
      <c r="AP52" s="48" t="s">
        <v>173</v>
      </c>
      <c r="AQ52" s="34" t="s">
        <v>568</v>
      </c>
      <c r="AR52" s="33" t="s">
        <v>204</v>
      </c>
      <c r="AS52" s="32">
        <v>0.0</v>
      </c>
      <c r="AT52" s="38">
        <v>47644.0</v>
      </c>
      <c r="AU52" s="44" t="s">
        <v>88</v>
      </c>
      <c r="AV52" s="74"/>
      <c r="AW52" s="74"/>
      <c r="AX52" s="74"/>
    </row>
    <row r="53">
      <c r="A53" s="80">
        <v>51.0</v>
      </c>
      <c r="B53" s="80">
        <v>51.0</v>
      </c>
      <c r="C53" s="33">
        <v>47641.0</v>
      </c>
      <c r="D53" s="33" t="s">
        <v>51</v>
      </c>
      <c r="E53" s="34" t="s">
        <v>569</v>
      </c>
      <c r="F53" s="32">
        <v>48087.0</v>
      </c>
      <c r="G53" s="33" t="s">
        <v>54</v>
      </c>
      <c r="H53" s="32">
        <v>447.0</v>
      </c>
      <c r="I53" s="32">
        <v>48087.0</v>
      </c>
      <c r="J53" s="33" t="s">
        <v>54</v>
      </c>
      <c r="K53" s="32">
        <v>447.0</v>
      </c>
      <c r="L53" s="32">
        <v>48087.0</v>
      </c>
      <c r="M53" s="32">
        <v>38.0</v>
      </c>
      <c r="N53" s="33" t="s">
        <v>54</v>
      </c>
      <c r="O53" s="32">
        <v>447.0</v>
      </c>
      <c r="P53" s="35">
        <v>0.014</v>
      </c>
      <c r="Q53" s="36">
        <v>48087.0</v>
      </c>
      <c r="R53" s="36" t="s">
        <v>54</v>
      </c>
      <c r="S53" s="36">
        <v>447.0</v>
      </c>
      <c r="T53" s="36" t="s">
        <v>570</v>
      </c>
      <c r="U53" s="36" t="s">
        <v>571</v>
      </c>
      <c r="V53" s="37">
        <v>48087.0</v>
      </c>
      <c r="W53" s="37">
        <v>48087.0</v>
      </c>
      <c r="X53" s="37">
        <v>48087.0</v>
      </c>
      <c r="Y53" s="34" t="s">
        <v>572</v>
      </c>
      <c r="Z53" s="38">
        <v>48087.0</v>
      </c>
      <c r="AA53" s="34" t="s">
        <v>88</v>
      </c>
      <c r="AB53" s="39" t="s">
        <v>59</v>
      </c>
      <c r="AC53" s="34" t="s">
        <v>573</v>
      </c>
      <c r="AD53" s="34" t="s">
        <v>61</v>
      </c>
      <c r="AE53" s="40">
        <v>0.73</v>
      </c>
      <c r="AF53" s="64">
        <v>2.0E-60</v>
      </c>
      <c r="AG53" s="34" t="s">
        <v>574</v>
      </c>
      <c r="AH53" s="38">
        <v>48087.0</v>
      </c>
      <c r="AI53" s="38">
        <f t="shared" si="11"/>
        <v>447</v>
      </c>
      <c r="AJ53" s="69" t="s">
        <v>173</v>
      </c>
      <c r="AK53" s="48" t="s">
        <v>61</v>
      </c>
      <c r="AL53" s="48" t="s">
        <v>61</v>
      </c>
      <c r="AM53" s="48" t="s">
        <v>61</v>
      </c>
      <c r="AN53" s="48" t="s">
        <v>61</v>
      </c>
      <c r="AO53" s="48" t="s">
        <v>61</v>
      </c>
      <c r="AP53" s="48" t="s">
        <v>173</v>
      </c>
      <c r="AQ53" s="34" t="s">
        <v>575</v>
      </c>
      <c r="AR53" s="33" t="s">
        <v>404</v>
      </c>
      <c r="AS53" s="32">
        <v>0.0</v>
      </c>
      <c r="AT53" s="38">
        <v>48087.0</v>
      </c>
      <c r="AU53" s="44" t="s">
        <v>88</v>
      </c>
      <c r="AV53" s="45"/>
      <c r="AW53" s="45"/>
      <c r="AX53" s="45"/>
    </row>
    <row r="54">
      <c r="A54" s="80">
        <v>52.0</v>
      </c>
      <c r="B54" s="80">
        <v>52.0</v>
      </c>
      <c r="C54" s="33">
        <v>48084.0</v>
      </c>
      <c r="D54" s="33" t="s">
        <v>51</v>
      </c>
      <c r="E54" s="34" t="s">
        <v>576</v>
      </c>
      <c r="F54" s="32">
        <v>48551.0</v>
      </c>
      <c r="G54" s="33" t="s">
        <v>54</v>
      </c>
      <c r="H54" s="33">
        <v>468.0</v>
      </c>
      <c r="I54" s="32">
        <v>48551.0</v>
      </c>
      <c r="J54" s="33" t="s">
        <v>54</v>
      </c>
      <c r="K54" s="33">
        <v>468.0</v>
      </c>
      <c r="L54" s="32">
        <v>48551.0</v>
      </c>
      <c r="M54" s="32">
        <v>5.0</v>
      </c>
      <c r="N54" s="33" t="s">
        <v>54</v>
      </c>
      <c r="O54" s="32">
        <v>468.0</v>
      </c>
      <c r="P54" s="35">
        <v>0.444</v>
      </c>
      <c r="Q54" s="36">
        <v>48551.0</v>
      </c>
      <c r="R54" s="36" t="s">
        <v>54</v>
      </c>
      <c r="S54" s="36">
        <v>468.0</v>
      </c>
      <c r="T54" s="36" t="s">
        <v>577</v>
      </c>
      <c r="U54" s="36" t="s">
        <v>578</v>
      </c>
      <c r="V54" s="37">
        <v>48551.0</v>
      </c>
      <c r="W54" s="37">
        <v>48551.0</v>
      </c>
      <c r="X54" s="37">
        <v>48551.0</v>
      </c>
      <c r="Y54" s="63" t="s">
        <v>579</v>
      </c>
      <c r="Z54" s="38">
        <v>48551.0</v>
      </c>
      <c r="AA54" s="34" t="s">
        <v>88</v>
      </c>
      <c r="AB54" s="39" t="s">
        <v>59</v>
      </c>
      <c r="AC54" s="34" t="s">
        <v>580</v>
      </c>
      <c r="AD54" s="63" t="s">
        <v>61</v>
      </c>
      <c r="AE54" s="40">
        <v>0.79</v>
      </c>
      <c r="AF54" s="64">
        <v>2.0E-65</v>
      </c>
      <c r="AG54" s="34" t="s">
        <v>581</v>
      </c>
      <c r="AH54" s="38">
        <v>48551.0</v>
      </c>
      <c r="AI54" s="38">
        <f t="shared" si="11"/>
        <v>468</v>
      </c>
      <c r="AJ54" s="69" t="s">
        <v>173</v>
      </c>
      <c r="AK54" s="48" t="s">
        <v>61</v>
      </c>
      <c r="AL54" s="48" t="s">
        <v>61</v>
      </c>
      <c r="AM54" s="48" t="s">
        <v>61</v>
      </c>
      <c r="AN54" s="48" t="s">
        <v>61</v>
      </c>
      <c r="AO54" s="48" t="s">
        <v>61</v>
      </c>
      <c r="AP54" s="48" t="s">
        <v>173</v>
      </c>
      <c r="AQ54" s="34" t="s">
        <v>582</v>
      </c>
      <c r="AR54" s="33" t="s">
        <v>204</v>
      </c>
      <c r="AS54" s="32">
        <v>0.0</v>
      </c>
      <c r="AT54" s="38">
        <v>48551.0</v>
      </c>
      <c r="AU54" s="44" t="s">
        <v>88</v>
      </c>
      <c r="AV54" s="45"/>
      <c r="AW54" s="45"/>
      <c r="AX54" s="45"/>
    </row>
    <row r="55">
      <c r="A55" s="80">
        <v>53.0</v>
      </c>
      <c r="B55" s="80">
        <v>53.0</v>
      </c>
      <c r="C55" s="33">
        <v>48673.0</v>
      </c>
      <c r="D55" s="33" t="s">
        <v>176</v>
      </c>
      <c r="E55" s="34" t="s">
        <v>583</v>
      </c>
      <c r="F55" s="32">
        <v>48990.0</v>
      </c>
      <c r="G55" s="33" t="s">
        <v>54</v>
      </c>
      <c r="H55" s="32">
        <v>318.0</v>
      </c>
      <c r="I55" s="32">
        <v>48990.0</v>
      </c>
      <c r="J55" s="33" t="s">
        <v>54</v>
      </c>
      <c r="K55" s="32">
        <v>318.0</v>
      </c>
      <c r="L55" s="32">
        <v>48990.0</v>
      </c>
      <c r="M55" s="32">
        <v>3.0</v>
      </c>
      <c r="N55" s="33" t="s">
        <v>54</v>
      </c>
      <c r="O55" s="32">
        <v>318.0</v>
      </c>
      <c r="P55" s="35">
        <v>1.0</v>
      </c>
      <c r="Q55" s="36">
        <v>48990.0</v>
      </c>
      <c r="R55" s="36" t="s">
        <v>54</v>
      </c>
      <c r="S55" s="36">
        <v>318.0</v>
      </c>
      <c r="T55" s="36" t="s">
        <v>584</v>
      </c>
      <c r="U55" s="36" t="s">
        <v>585</v>
      </c>
      <c r="V55" s="37">
        <v>48990.0</v>
      </c>
      <c r="W55" s="37">
        <v>48990.0</v>
      </c>
      <c r="X55" s="37">
        <v>48990.0</v>
      </c>
      <c r="Y55" s="34" t="s">
        <v>586</v>
      </c>
      <c r="Z55" s="38">
        <v>48990.0</v>
      </c>
      <c r="AA55" s="34" t="s">
        <v>88</v>
      </c>
      <c r="AB55" s="39" t="s">
        <v>59</v>
      </c>
      <c r="AC55" s="34" t="s">
        <v>587</v>
      </c>
      <c r="AD55" s="63" t="s">
        <v>61</v>
      </c>
      <c r="AE55" s="40">
        <v>0.86</v>
      </c>
      <c r="AF55" s="64">
        <v>4.0E-46</v>
      </c>
      <c r="AG55" s="34" t="s">
        <v>588</v>
      </c>
      <c r="AH55" s="38">
        <v>48990.0</v>
      </c>
      <c r="AI55" s="38">
        <f t="shared" si="11"/>
        <v>318</v>
      </c>
      <c r="AJ55" s="69" t="s">
        <v>173</v>
      </c>
      <c r="AK55" s="48" t="s">
        <v>61</v>
      </c>
      <c r="AL55" s="48" t="s">
        <v>61</v>
      </c>
      <c r="AM55" s="48" t="s">
        <v>61</v>
      </c>
      <c r="AN55" s="48" t="s">
        <v>61</v>
      </c>
      <c r="AO55" s="48" t="s">
        <v>61</v>
      </c>
      <c r="AP55" s="48" t="s">
        <v>173</v>
      </c>
      <c r="AQ55" s="34" t="s">
        <v>582</v>
      </c>
      <c r="AR55" s="33" t="s">
        <v>204</v>
      </c>
      <c r="AS55" s="32">
        <v>0.0</v>
      </c>
      <c r="AT55" s="38">
        <v>48990.0</v>
      </c>
      <c r="AU55" s="44" t="s">
        <v>88</v>
      </c>
      <c r="AV55" s="45"/>
      <c r="AW55" s="45"/>
      <c r="AX55" s="45"/>
    </row>
    <row r="56">
      <c r="A56" s="80">
        <v>54.0</v>
      </c>
      <c r="B56" s="80">
        <v>54.0</v>
      </c>
      <c r="C56" s="33">
        <v>48987.0</v>
      </c>
      <c r="D56" s="33" t="s">
        <v>51</v>
      </c>
      <c r="E56" s="34" t="s">
        <v>589</v>
      </c>
      <c r="F56" s="32">
        <v>49280.0</v>
      </c>
      <c r="G56" s="33" t="s">
        <v>53</v>
      </c>
      <c r="H56" s="32">
        <v>294.0</v>
      </c>
      <c r="I56" s="32">
        <v>49280.0</v>
      </c>
      <c r="J56" s="33" t="s">
        <v>53</v>
      </c>
      <c r="K56" s="32">
        <v>294.0</v>
      </c>
      <c r="L56" s="32">
        <v>49280.0</v>
      </c>
      <c r="M56" s="32">
        <v>6.0</v>
      </c>
      <c r="N56" s="33" t="s">
        <v>53</v>
      </c>
      <c r="O56" s="32">
        <v>294.0</v>
      </c>
      <c r="P56" s="35">
        <v>0.889</v>
      </c>
      <c r="Q56" s="36">
        <v>49280.0</v>
      </c>
      <c r="R56" s="36" t="s">
        <v>53</v>
      </c>
      <c r="S56" s="36">
        <v>294.0</v>
      </c>
      <c r="T56" s="36" t="s">
        <v>590</v>
      </c>
      <c r="U56" s="36" t="s">
        <v>591</v>
      </c>
      <c r="V56" s="37">
        <v>49280.0</v>
      </c>
      <c r="W56" s="37">
        <v>49280.0</v>
      </c>
      <c r="X56" s="37">
        <v>49280.0</v>
      </c>
      <c r="Y56" s="34" t="s">
        <v>592</v>
      </c>
      <c r="Z56" s="38">
        <v>49280.0</v>
      </c>
      <c r="AA56" s="34" t="s">
        <v>88</v>
      </c>
      <c r="AB56" s="39" t="s">
        <v>59</v>
      </c>
      <c r="AC56" s="63" t="s">
        <v>593</v>
      </c>
      <c r="AD56" s="34" t="s">
        <v>61</v>
      </c>
      <c r="AE56" s="40">
        <v>0.84</v>
      </c>
      <c r="AF56" s="64">
        <v>2.0E-41</v>
      </c>
      <c r="AG56" s="34" t="s">
        <v>594</v>
      </c>
      <c r="AH56" s="38">
        <v>49280.0</v>
      </c>
      <c r="AI56" s="38">
        <f t="shared" si="11"/>
        <v>294</v>
      </c>
      <c r="AJ56" s="69" t="s">
        <v>173</v>
      </c>
      <c r="AK56" s="48" t="s">
        <v>61</v>
      </c>
      <c r="AL56" s="48" t="s">
        <v>61</v>
      </c>
      <c r="AM56" s="48" t="s">
        <v>61</v>
      </c>
      <c r="AN56" s="48" t="s">
        <v>61</v>
      </c>
      <c r="AO56" s="48" t="s">
        <v>61</v>
      </c>
      <c r="AP56" s="48" t="s">
        <v>173</v>
      </c>
      <c r="AQ56" s="34" t="s">
        <v>595</v>
      </c>
      <c r="AR56" s="33" t="s">
        <v>204</v>
      </c>
      <c r="AS56" s="32">
        <v>0.0</v>
      </c>
      <c r="AT56" s="38">
        <v>49280.0</v>
      </c>
      <c r="AU56" s="44" t="s">
        <v>88</v>
      </c>
      <c r="AV56" s="74"/>
      <c r="AW56" s="74"/>
      <c r="AX56" s="74"/>
    </row>
    <row r="57">
      <c r="A57" s="80">
        <v>55.0</v>
      </c>
      <c r="B57" s="80">
        <v>55.0</v>
      </c>
      <c r="C57" s="33">
        <v>49282.0</v>
      </c>
      <c r="D57" s="33" t="s">
        <v>51</v>
      </c>
      <c r="E57" s="34" t="s">
        <v>596</v>
      </c>
      <c r="F57" s="32">
        <v>49881.0</v>
      </c>
      <c r="G57" s="33" t="s">
        <v>54</v>
      </c>
      <c r="H57" s="32">
        <v>600.0</v>
      </c>
      <c r="I57" s="32">
        <v>49881.0</v>
      </c>
      <c r="J57" s="33" t="s">
        <v>54</v>
      </c>
      <c r="K57" s="32">
        <v>600.0</v>
      </c>
      <c r="L57" s="32">
        <v>49881.0</v>
      </c>
      <c r="M57" s="32">
        <v>20.0</v>
      </c>
      <c r="N57" s="33" t="s">
        <v>54</v>
      </c>
      <c r="O57" s="32">
        <v>600.0</v>
      </c>
      <c r="P57" s="35">
        <v>0.04</v>
      </c>
      <c r="Q57" s="36">
        <v>49536.0</v>
      </c>
      <c r="R57" s="36" t="s">
        <v>53</v>
      </c>
      <c r="S57" s="36">
        <v>255.0</v>
      </c>
      <c r="T57" s="36" t="s">
        <v>597</v>
      </c>
      <c r="U57" s="36" t="s">
        <v>598</v>
      </c>
      <c r="V57" s="37">
        <v>49881.0</v>
      </c>
      <c r="W57" s="37">
        <v>49881.0</v>
      </c>
      <c r="X57" s="37">
        <v>49881.0</v>
      </c>
      <c r="Y57" s="34" t="s">
        <v>599</v>
      </c>
      <c r="Z57" s="38">
        <v>49881.0</v>
      </c>
      <c r="AA57" s="34" t="s">
        <v>88</v>
      </c>
      <c r="AB57" s="39" t="s">
        <v>59</v>
      </c>
      <c r="AC57" s="34" t="s">
        <v>600</v>
      </c>
      <c r="AD57" s="34" t="s">
        <v>61</v>
      </c>
      <c r="AE57" s="40">
        <v>0.84</v>
      </c>
      <c r="AF57" s="64">
        <v>2.0E-87</v>
      </c>
      <c r="AG57" s="34" t="s">
        <v>601</v>
      </c>
      <c r="AH57" s="38">
        <v>49881.0</v>
      </c>
      <c r="AI57" s="38">
        <f t="shared" si="11"/>
        <v>600</v>
      </c>
      <c r="AJ57" s="34" t="s">
        <v>602</v>
      </c>
      <c r="AK57" s="34" t="s">
        <v>93</v>
      </c>
      <c r="AL57" s="34" t="s">
        <v>603</v>
      </c>
      <c r="AM57" s="34" t="s">
        <v>604</v>
      </c>
      <c r="AN57" s="41">
        <f>(181-35+1)/(AI57/3)</f>
        <v>0.735</v>
      </c>
      <c r="AO57" s="42">
        <v>0.998</v>
      </c>
      <c r="AP57" s="34" t="s">
        <v>605</v>
      </c>
      <c r="AQ57" s="34" t="s">
        <v>606</v>
      </c>
      <c r="AR57" s="43" t="s">
        <v>61</v>
      </c>
      <c r="AS57" s="43" t="s">
        <v>61</v>
      </c>
      <c r="AT57" s="38">
        <v>49881.0</v>
      </c>
      <c r="AU57" s="44" t="s">
        <v>607</v>
      </c>
      <c r="AV57" s="45"/>
      <c r="AW57" s="45"/>
      <c r="AX57" s="45"/>
    </row>
    <row r="58">
      <c r="A58" s="80">
        <v>56.0</v>
      </c>
      <c r="B58" s="80">
        <v>56.0</v>
      </c>
      <c r="C58" s="33">
        <v>49878.0</v>
      </c>
      <c r="D58" s="33" t="s">
        <v>51</v>
      </c>
      <c r="E58" s="34" t="s">
        <v>608</v>
      </c>
      <c r="F58" s="32">
        <v>50279.0</v>
      </c>
      <c r="G58" s="33" t="s">
        <v>53</v>
      </c>
      <c r="H58" s="33">
        <v>402.0</v>
      </c>
      <c r="I58" s="32">
        <v>50279.0</v>
      </c>
      <c r="J58" s="33" t="s">
        <v>53</v>
      </c>
      <c r="K58" s="33">
        <v>402.0</v>
      </c>
      <c r="L58" s="32">
        <v>50279.0</v>
      </c>
      <c r="M58" s="32">
        <v>2.0</v>
      </c>
      <c r="N58" s="33" t="s">
        <v>53</v>
      </c>
      <c r="O58" s="32">
        <v>402.0</v>
      </c>
      <c r="P58" s="35">
        <v>1.0</v>
      </c>
      <c r="Q58" s="36">
        <v>49982.0</v>
      </c>
      <c r="R58" s="36" t="s">
        <v>54</v>
      </c>
      <c r="S58" s="36">
        <v>105.0</v>
      </c>
      <c r="T58" s="36" t="s">
        <v>609</v>
      </c>
      <c r="U58" s="36" t="s">
        <v>610</v>
      </c>
      <c r="V58" s="37">
        <v>50279.0</v>
      </c>
      <c r="W58" s="37">
        <v>50279.0</v>
      </c>
      <c r="X58" s="37">
        <v>50279.0</v>
      </c>
      <c r="Y58" s="63" t="s">
        <v>611</v>
      </c>
      <c r="Z58" s="38">
        <v>50279.0</v>
      </c>
      <c r="AA58" s="34" t="s">
        <v>88</v>
      </c>
      <c r="AB58" s="39" t="s">
        <v>59</v>
      </c>
      <c r="AC58" s="34" t="s">
        <v>612</v>
      </c>
      <c r="AD58" s="63" t="s">
        <v>61</v>
      </c>
      <c r="AE58" s="40">
        <v>0.66</v>
      </c>
      <c r="AF58" s="64">
        <v>2.0E-44</v>
      </c>
      <c r="AG58" s="34" t="s">
        <v>613</v>
      </c>
      <c r="AH58" s="38">
        <v>50279.0</v>
      </c>
      <c r="AI58" s="38">
        <f t="shared" si="11"/>
        <v>402</v>
      </c>
      <c r="AJ58" s="69" t="s">
        <v>173</v>
      </c>
      <c r="AK58" s="48" t="s">
        <v>61</v>
      </c>
      <c r="AL58" s="48" t="s">
        <v>61</v>
      </c>
      <c r="AM58" s="48" t="s">
        <v>61</v>
      </c>
      <c r="AN58" s="48" t="s">
        <v>61</v>
      </c>
      <c r="AO58" s="48" t="s">
        <v>61</v>
      </c>
      <c r="AP58" s="48" t="s">
        <v>173</v>
      </c>
      <c r="AQ58" s="34" t="s">
        <v>252</v>
      </c>
      <c r="AR58" s="33" t="s">
        <v>204</v>
      </c>
      <c r="AS58" s="32">
        <v>0.0</v>
      </c>
      <c r="AT58" s="38">
        <v>50279.0</v>
      </c>
      <c r="AU58" s="44" t="s">
        <v>88</v>
      </c>
      <c r="AV58" s="45"/>
      <c r="AW58" s="45"/>
      <c r="AX58" s="45"/>
    </row>
    <row r="59">
      <c r="A59" s="80">
        <v>57.0</v>
      </c>
      <c r="B59" s="80">
        <v>57.0</v>
      </c>
      <c r="C59" s="33">
        <v>50279.0</v>
      </c>
      <c r="D59" s="33" t="s">
        <v>51</v>
      </c>
      <c r="E59" s="34" t="s">
        <v>614</v>
      </c>
      <c r="F59" s="32">
        <v>50638.0</v>
      </c>
      <c r="G59" s="33" t="s">
        <v>53</v>
      </c>
      <c r="H59" s="32">
        <v>360.0</v>
      </c>
      <c r="I59" s="32">
        <v>50638.0</v>
      </c>
      <c r="J59" s="33" t="s">
        <v>53</v>
      </c>
      <c r="K59" s="32">
        <v>360.0</v>
      </c>
      <c r="L59" s="32">
        <v>50638.0</v>
      </c>
      <c r="M59" s="32">
        <v>14.0</v>
      </c>
      <c r="N59" s="33" t="s">
        <v>53</v>
      </c>
      <c r="O59" s="32">
        <v>360.0</v>
      </c>
      <c r="P59" s="35">
        <v>0.625</v>
      </c>
      <c r="Q59" s="36">
        <v>50638.0</v>
      </c>
      <c r="R59" s="36" t="s">
        <v>53</v>
      </c>
      <c r="S59" s="36">
        <v>360.0</v>
      </c>
      <c r="T59" s="36" t="s">
        <v>615</v>
      </c>
      <c r="U59" s="36" t="s">
        <v>616</v>
      </c>
      <c r="V59" s="37">
        <v>50638.0</v>
      </c>
      <c r="W59" s="37">
        <v>50638.0</v>
      </c>
      <c r="X59" s="37">
        <v>50638.0</v>
      </c>
      <c r="Y59" s="34" t="s">
        <v>617</v>
      </c>
      <c r="Z59" s="38">
        <v>50638.0</v>
      </c>
      <c r="AA59" s="34" t="s">
        <v>88</v>
      </c>
      <c r="AB59" s="39" t="s">
        <v>59</v>
      </c>
      <c r="AC59" s="34" t="s">
        <v>618</v>
      </c>
      <c r="AD59" s="63" t="s">
        <v>61</v>
      </c>
      <c r="AE59" s="40">
        <v>0.78</v>
      </c>
      <c r="AF59" s="64">
        <v>3.0E-50</v>
      </c>
      <c r="AG59" s="34" t="s">
        <v>619</v>
      </c>
      <c r="AH59" s="38">
        <v>50638.0</v>
      </c>
      <c r="AI59" s="38">
        <f t="shared" si="11"/>
        <v>360</v>
      </c>
      <c r="AJ59" s="69" t="s">
        <v>173</v>
      </c>
      <c r="AK59" s="71" t="s">
        <v>61</v>
      </c>
      <c r="AL59" s="71" t="s">
        <v>61</v>
      </c>
      <c r="AM59" s="71" t="s">
        <v>61</v>
      </c>
      <c r="AN59" s="71" t="s">
        <v>61</v>
      </c>
      <c r="AO59" s="71" t="s">
        <v>61</v>
      </c>
      <c r="AP59" s="69" t="s">
        <v>173</v>
      </c>
      <c r="AQ59" s="63" t="s">
        <v>620</v>
      </c>
      <c r="AR59" s="33" t="s">
        <v>204</v>
      </c>
      <c r="AS59" s="32">
        <v>0.0</v>
      </c>
      <c r="AT59" s="38">
        <v>50638.0</v>
      </c>
      <c r="AU59" s="44" t="s">
        <v>88</v>
      </c>
      <c r="AV59" s="45"/>
      <c r="AW59" s="45"/>
      <c r="AX59" s="45"/>
    </row>
    <row r="60">
      <c r="A60" s="80">
        <v>58.0</v>
      </c>
      <c r="B60" s="80">
        <v>58.0</v>
      </c>
      <c r="C60" s="33">
        <v>50638.0</v>
      </c>
      <c r="D60" s="33" t="s">
        <v>51</v>
      </c>
      <c r="E60" s="34" t="s">
        <v>621</v>
      </c>
      <c r="F60" s="32">
        <v>50961.0</v>
      </c>
      <c r="G60" s="33" t="s">
        <v>53</v>
      </c>
      <c r="H60" s="32">
        <v>324.0</v>
      </c>
      <c r="I60" s="32">
        <v>50961.0</v>
      </c>
      <c r="J60" s="33" t="s">
        <v>53</v>
      </c>
      <c r="K60" s="32">
        <v>324.0</v>
      </c>
      <c r="L60" s="32">
        <v>50961.0</v>
      </c>
      <c r="M60" s="32">
        <v>2.0</v>
      </c>
      <c r="N60" s="33" t="s">
        <v>53</v>
      </c>
      <c r="O60" s="32">
        <v>324.0</v>
      </c>
      <c r="P60" s="35">
        <v>1.0</v>
      </c>
      <c r="Q60" s="36" t="s">
        <v>622</v>
      </c>
      <c r="R60" s="36" t="s">
        <v>374</v>
      </c>
      <c r="S60" s="36" t="s">
        <v>623</v>
      </c>
      <c r="T60" s="36" t="s">
        <v>624</v>
      </c>
      <c r="U60" s="36" t="s">
        <v>625</v>
      </c>
      <c r="V60" s="37">
        <v>50961.0</v>
      </c>
      <c r="W60" s="37">
        <v>50961.0</v>
      </c>
      <c r="X60" s="37">
        <v>50961.0</v>
      </c>
      <c r="Y60" s="34" t="s">
        <v>626</v>
      </c>
      <c r="Z60" s="38">
        <v>50961.0</v>
      </c>
      <c r="AA60" s="34" t="s">
        <v>88</v>
      </c>
      <c r="AB60" s="39" t="s">
        <v>59</v>
      </c>
      <c r="AC60" s="34" t="s">
        <v>627</v>
      </c>
      <c r="AD60" s="34" t="s">
        <v>61</v>
      </c>
      <c r="AE60" s="40">
        <v>0.44</v>
      </c>
      <c r="AF60" s="64">
        <v>7.0E-18</v>
      </c>
      <c r="AG60" s="34" t="s">
        <v>628</v>
      </c>
      <c r="AH60" s="38">
        <v>50961.0</v>
      </c>
      <c r="AI60" s="38">
        <f t="shared" si="11"/>
        <v>324</v>
      </c>
      <c r="AJ60" s="69" t="s">
        <v>173</v>
      </c>
      <c r="AK60" s="71" t="s">
        <v>61</v>
      </c>
      <c r="AL60" s="71" t="s">
        <v>61</v>
      </c>
      <c r="AM60" s="71" t="s">
        <v>61</v>
      </c>
      <c r="AN60" s="71" t="s">
        <v>61</v>
      </c>
      <c r="AO60" s="71" t="s">
        <v>61</v>
      </c>
      <c r="AP60" s="69" t="s">
        <v>173</v>
      </c>
      <c r="AQ60" s="34" t="s">
        <v>252</v>
      </c>
      <c r="AR60" s="33" t="s">
        <v>204</v>
      </c>
      <c r="AS60" s="32">
        <v>0.0</v>
      </c>
      <c r="AT60" s="38">
        <v>50961.0</v>
      </c>
      <c r="AU60" s="44" t="s">
        <v>88</v>
      </c>
      <c r="AV60" s="74"/>
      <c r="AW60" s="74"/>
      <c r="AX60" s="74"/>
    </row>
    <row r="61">
      <c r="A61" s="31">
        <v>59.0</v>
      </c>
      <c r="B61" s="31">
        <v>59.0</v>
      </c>
      <c r="C61" s="32">
        <v>52217.0</v>
      </c>
      <c r="D61" s="33" t="s">
        <v>83</v>
      </c>
      <c r="E61" s="34" t="s">
        <v>629</v>
      </c>
      <c r="F61" s="32">
        <v>51447.0</v>
      </c>
      <c r="G61" s="33" t="s">
        <v>53</v>
      </c>
      <c r="H61" s="32">
        <v>771.0</v>
      </c>
      <c r="I61" s="32">
        <v>51447.0</v>
      </c>
      <c r="J61" s="33" t="s">
        <v>53</v>
      </c>
      <c r="K61" s="32">
        <v>771.0</v>
      </c>
      <c r="L61" s="32">
        <v>51447.0</v>
      </c>
      <c r="M61" s="32">
        <v>67.0</v>
      </c>
      <c r="N61" s="33" t="s">
        <v>53</v>
      </c>
      <c r="O61" s="32">
        <v>771.0</v>
      </c>
      <c r="P61" s="35">
        <v>0.023</v>
      </c>
      <c r="Q61" s="36">
        <v>51447.0</v>
      </c>
      <c r="R61" s="36" t="s">
        <v>53</v>
      </c>
      <c r="S61" s="36">
        <v>771.0</v>
      </c>
      <c r="T61" s="36" t="s">
        <v>630</v>
      </c>
      <c r="U61" s="36" t="s">
        <v>631</v>
      </c>
      <c r="V61" s="37">
        <v>51447.0</v>
      </c>
      <c r="W61" s="37">
        <v>51447.0</v>
      </c>
      <c r="X61" s="37">
        <v>51447.0</v>
      </c>
      <c r="Y61" s="34" t="s">
        <v>632</v>
      </c>
      <c r="Z61" s="38">
        <v>51447.0</v>
      </c>
      <c r="AA61" s="34" t="s">
        <v>88</v>
      </c>
      <c r="AB61" s="39" t="s">
        <v>59</v>
      </c>
      <c r="AC61" s="34" t="s">
        <v>633</v>
      </c>
      <c r="AD61" s="63" t="s">
        <v>61</v>
      </c>
      <c r="AE61" s="40">
        <v>0.46</v>
      </c>
      <c r="AF61" s="64">
        <v>1.0E-56</v>
      </c>
      <c r="AG61" s="34" t="s">
        <v>634</v>
      </c>
      <c r="AH61" s="38">
        <v>51447.0</v>
      </c>
      <c r="AI61" s="38">
        <f t="shared" si="11"/>
        <v>771</v>
      </c>
      <c r="AJ61" s="69" t="s">
        <v>173</v>
      </c>
      <c r="AK61" s="71" t="s">
        <v>61</v>
      </c>
      <c r="AL61" s="71" t="s">
        <v>61</v>
      </c>
      <c r="AM61" s="71" t="s">
        <v>61</v>
      </c>
      <c r="AN61" s="71" t="s">
        <v>61</v>
      </c>
      <c r="AO61" s="71" t="s">
        <v>61</v>
      </c>
      <c r="AP61" s="69" t="s">
        <v>173</v>
      </c>
      <c r="AQ61" s="63" t="s">
        <v>635</v>
      </c>
      <c r="AR61" s="33" t="s">
        <v>204</v>
      </c>
      <c r="AS61" s="32">
        <v>0.0</v>
      </c>
      <c r="AT61" s="38">
        <v>51447.0</v>
      </c>
      <c r="AU61" s="44" t="s">
        <v>88</v>
      </c>
      <c r="AV61" s="45"/>
      <c r="AW61" s="45"/>
      <c r="AX61" s="45"/>
    </row>
    <row r="62">
      <c r="A62" s="31">
        <v>60.0</v>
      </c>
      <c r="B62" s="31">
        <v>60.0</v>
      </c>
      <c r="C62" s="32">
        <v>52532.0</v>
      </c>
      <c r="D62" s="33" t="s">
        <v>51</v>
      </c>
      <c r="E62" s="34" t="s">
        <v>636</v>
      </c>
      <c r="F62" s="32">
        <v>52323.0</v>
      </c>
      <c r="G62" s="33" t="s">
        <v>53</v>
      </c>
      <c r="H62" s="32">
        <v>210.0</v>
      </c>
      <c r="I62" s="32">
        <v>52323.0</v>
      </c>
      <c r="J62" s="33" t="s">
        <v>53</v>
      </c>
      <c r="K62" s="32">
        <v>210.0</v>
      </c>
      <c r="L62" s="32">
        <v>52323.0</v>
      </c>
      <c r="M62" s="32">
        <v>12.0</v>
      </c>
      <c r="N62" s="33" t="s">
        <v>53</v>
      </c>
      <c r="O62" s="32">
        <v>210.0</v>
      </c>
      <c r="P62" s="35">
        <v>0.244</v>
      </c>
      <c r="Q62" s="36" t="s">
        <v>637</v>
      </c>
      <c r="R62" s="36" t="s">
        <v>638</v>
      </c>
      <c r="S62" s="36" t="s">
        <v>639</v>
      </c>
      <c r="T62" s="36" t="s">
        <v>640</v>
      </c>
      <c r="U62" s="36" t="s">
        <v>641</v>
      </c>
      <c r="V62" s="37">
        <v>52323.0</v>
      </c>
      <c r="W62" s="37">
        <v>52323.0</v>
      </c>
      <c r="X62" s="37">
        <v>52323.0</v>
      </c>
      <c r="Y62" s="34" t="s">
        <v>642</v>
      </c>
      <c r="Z62" s="38">
        <v>52323.0</v>
      </c>
      <c r="AA62" s="34" t="s">
        <v>643</v>
      </c>
      <c r="AB62" s="39" t="s">
        <v>59</v>
      </c>
      <c r="AC62" s="34" t="s">
        <v>644</v>
      </c>
      <c r="AD62" s="34" t="s">
        <v>61</v>
      </c>
      <c r="AE62" s="40">
        <v>0.75</v>
      </c>
      <c r="AF62" s="84">
        <v>6.0E-22</v>
      </c>
      <c r="AG62" s="34" t="s">
        <v>645</v>
      </c>
      <c r="AH62" s="38">
        <v>52323.0</v>
      </c>
      <c r="AI62" s="38">
        <f t="shared" si="11"/>
        <v>210</v>
      </c>
      <c r="AJ62" s="52" t="s">
        <v>646</v>
      </c>
      <c r="AK62" s="52" t="s">
        <v>65</v>
      </c>
      <c r="AL62" s="52" t="s">
        <v>647</v>
      </c>
      <c r="AM62" s="85" t="s">
        <v>648</v>
      </c>
      <c r="AN62" s="86">
        <f>(54-6+1)/(AI62/3)</f>
        <v>0.7</v>
      </c>
      <c r="AO62" s="42">
        <v>0.989</v>
      </c>
      <c r="AP62" s="87" t="s">
        <v>649</v>
      </c>
      <c r="AQ62" s="34" t="s">
        <v>650</v>
      </c>
      <c r="AR62" s="43" t="s">
        <v>61</v>
      </c>
      <c r="AS62" s="43" t="s">
        <v>61</v>
      </c>
      <c r="AT62" s="38">
        <v>52323.0</v>
      </c>
      <c r="AU62" s="88" t="s">
        <v>651</v>
      </c>
      <c r="AV62" s="89"/>
      <c r="AW62" s="89"/>
      <c r="AX62" s="89"/>
    </row>
    <row r="63">
      <c r="A63" s="31">
        <v>61.0</v>
      </c>
      <c r="B63" s="31">
        <v>61.0</v>
      </c>
      <c r="C63" s="32">
        <v>53050.0</v>
      </c>
      <c r="D63" s="33" t="s">
        <v>51</v>
      </c>
      <c r="E63" s="34" t="s">
        <v>652</v>
      </c>
      <c r="F63" s="32">
        <v>52529.0</v>
      </c>
      <c r="G63" s="33" t="s">
        <v>54</v>
      </c>
      <c r="H63" s="32">
        <v>522.0</v>
      </c>
      <c r="I63" s="32">
        <v>52529.0</v>
      </c>
      <c r="J63" s="33" t="s">
        <v>54</v>
      </c>
      <c r="K63" s="32">
        <v>522.0</v>
      </c>
      <c r="L63" s="32">
        <v>52529.0</v>
      </c>
      <c r="M63" s="32">
        <v>7.0</v>
      </c>
      <c r="N63" s="33" t="s">
        <v>54</v>
      </c>
      <c r="O63" s="32">
        <v>522.0</v>
      </c>
      <c r="P63" s="35">
        <v>1.0</v>
      </c>
      <c r="Q63" s="36" t="s">
        <v>653</v>
      </c>
      <c r="R63" s="36" t="s">
        <v>349</v>
      </c>
      <c r="S63" s="36" t="s">
        <v>654</v>
      </c>
      <c r="T63" s="36" t="s">
        <v>655</v>
      </c>
      <c r="U63" s="36" t="s">
        <v>656</v>
      </c>
      <c r="V63" s="37">
        <v>52529.0</v>
      </c>
      <c r="W63" s="37">
        <v>52529.0</v>
      </c>
      <c r="X63" s="37">
        <v>52529.0</v>
      </c>
      <c r="Y63" s="34" t="s">
        <v>657</v>
      </c>
      <c r="Z63" s="38">
        <v>52529.0</v>
      </c>
      <c r="AA63" s="34" t="s">
        <v>88</v>
      </c>
      <c r="AB63" s="39" t="s">
        <v>59</v>
      </c>
      <c r="AC63" s="34" t="s">
        <v>658</v>
      </c>
      <c r="AD63" s="34" t="s">
        <v>61</v>
      </c>
      <c r="AE63" s="40">
        <v>0.87</v>
      </c>
      <c r="AF63" s="64">
        <v>4.0E-84</v>
      </c>
      <c r="AG63" s="34" t="s">
        <v>659</v>
      </c>
      <c r="AH63" s="38">
        <v>52529.0</v>
      </c>
      <c r="AI63" s="38">
        <f t="shared" si="11"/>
        <v>522</v>
      </c>
      <c r="AJ63" s="69" t="s">
        <v>173</v>
      </c>
      <c r="AK63" s="71" t="s">
        <v>61</v>
      </c>
      <c r="AL63" s="71" t="s">
        <v>61</v>
      </c>
      <c r="AM63" s="71" t="s">
        <v>61</v>
      </c>
      <c r="AN63" s="71" t="s">
        <v>61</v>
      </c>
      <c r="AO63" s="71" t="s">
        <v>61</v>
      </c>
      <c r="AP63" s="69" t="s">
        <v>173</v>
      </c>
      <c r="AQ63" s="34" t="s">
        <v>660</v>
      </c>
      <c r="AR63" s="33" t="s">
        <v>404</v>
      </c>
      <c r="AS63" s="32">
        <v>0.0</v>
      </c>
      <c r="AT63" s="38">
        <v>52529.0</v>
      </c>
      <c r="AU63" s="44" t="s">
        <v>88</v>
      </c>
      <c r="AV63" s="45"/>
      <c r="AW63" s="45"/>
      <c r="AX63" s="45"/>
    </row>
    <row r="64">
      <c r="A64" s="31">
        <v>62.0</v>
      </c>
      <c r="B64" s="31">
        <v>62.0</v>
      </c>
      <c r="C64" s="32">
        <v>53640.0</v>
      </c>
      <c r="D64" s="33" t="s">
        <v>51</v>
      </c>
      <c r="E64" s="34" t="s">
        <v>661</v>
      </c>
      <c r="F64" s="32">
        <v>53047.0</v>
      </c>
      <c r="G64" s="33" t="s">
        <v>53</v>
      </c>
      <c r="H64" s="33">
        <v>594.0</v>
      </c>
      <c r="I64" s="32">
        <v>53047.0</v>
      </c>
      <c r="J64" s="33" t="s">
        <v>53</v>
      </c>
      <c r="K64" s="33">
        <v>594.0</v>
      </c>
      <c r="L64" s="32">
        <v>53047.0</v>
      </c>
      <c r="M64" s="32">
        <v>46.0</v>
      </c>
      <c r="N64" s="33" t="s">
        <v>53</v>
      </c>
      <c r="O64" s="32">
        <v>594.0</v>
      </c>
      <c r="P64" s="35">
        <v>0.021</v>
      </c>
      <c r="Q64" s="36">
        <v>53047.0</v>
      </c>
      <c r="R64" s="36" t="s">
        <v>53</v>
      </c>
      <c r="S64" s="36">
        <v>594.0</v>
      </c>
      <c r="T64" s="36" t="s">
        <v>662</v>
      </c>
      <c r="U64" s="36" t="s">
        <v>663</v>
      </c>
      <c r="V64" s="37">
        <v>53047.0</v>
      </c>
      <c r="W64" s="37">
        <v>53047.0</v>
      </c>
      <c r="X64" s="37">
        <v>53047.0</v>
      </c>
      <c r="Y64" s="63" t="s">
        <v>664</v>
      </c>
      <c r="Z64" s="38">
        <v>53047.0</v>
      </c>
      <c r="AA64" s="34" t="s">
        <v>88</v>
      </c>
      <c r="AB64" s="39" t="s">
        <v>59</v>
      </c>
      <c r="AC64" s="34" t="s">
        <v>665</v>
      </c>
      <c r="AD64" s="63" t="s">
        <v>61</v>
      </c>
      <c r="AE64" s="40">
        <v>0.97</v>
      </c>
      <c r="AF64" s="34" t="s">
        <v>666</v>
      </c>
      <c r="AG64" s="34" t="s">
        <v>667</v>
      </c>
      <c r="AH64" s="38">
        <v>53047.0</v>
      </c>
      <c r="AI64" s="38">
        <f t="shared" si="11"/>
        <v>594</v>
      </c>
      <c r="AJ64" s="71" t="s">
        <v>668</v>
      </c>
      <c r="AK64" s="71" t="s">
        <v>65</v>
      </c>
      <c r="AL64" s="71" t="s">
        <v>669</v>
      </c>
      <c r="AM64" s="71" t="s">
        <v>670</v>
      </c>
      <c r="AN64" s="81">
        <f>(139-7+1)/(AI64/3)</f>
        <v>0.6717171717</v>
      </c>
      <c r="AO64" s="81">
        <v>0.979</v>
      </c>
      <c r="AP64" s="71" t="s">
        <v>671</v>
      </c>
      <c r="AQ64" s="34" t="s">
        <v>620</v>
      </c>
      <c r="AR64" s="33" t="s">
        <v>204</v>
      </c>
      <c r="AS64" s="32">
        <v>0.0</v>
      </c>
      <c r="AT64" s="38">
        <v>53047.0</v>
      </c>
      <c r="AU64" s="44" t="s">
        <v>88</v>
      </c>
      <c r="AV64" s="45"/>
      <c r="AW64" s="45"/>
      <c r="AX64" s="45"/>
    </row>
    <row r="65">
      <c r="A65" s="31">
        <v>63.0</v>
      </c>
      <c r="B65" s="31">
        <v>63.0</v>
      </c>
      <c r="C65" s="32">
        <v>53932.0</v>
      </c>
      <c r="D65" s="33" t="s">
        <v>51</v>
      </c>
      <c r="E65" s="34" t="s">
        <v>672</v>
      </c>
      <c r="F65" s="32">
        <v>53651.0</v>
      </c>
      <c r="G65" s="33" t="s">
        <v>54</v>
      </c>
      <c r="H65" s="32">
        <v>282.0</v>
      </c>
      <c r="I65" s="32">
        <v>53651.0</v>
      </c>
      <c r="J65" s="33" t="s">
        <v>54</v>
      </c>
      <c r="K65" s="32">
        <v>282.0</v>
      </c>
      <c r="L65" s="32">
        <v>53651.0</v>
      </c>
      <c r="M65" s="32">
        <v>17.0</v>
      </c>
      <c r="N65" s="33" t="s">
        <v>54</v>
      </c>
      <c r="O65" s="32">
        <v>282.0</v>
      </c>
      <c r="P65" s="35">
        <v>0.174</v>
      </c>
      <c r="Q65" s="36">
        <v>53927.0</v>
      </c>
      <c r="R65" s="36" t="s">
        <v>54</v>
      </c>
      <c r="S65" s="36">
        <v>6.0</v>
      </c>
      <c r="T65" s="36" t="s">
        <v>673</v>
      </c>
      <c r="U65" s="36" t="s">
        <v>674</v>
      </c>
      <c r="V65" s="37">
        <v>53651.0</v>
      </c>
      <c r="W65" s="37">
        <v>53651.0</v>
      </c>
      <c r="X65" s="37">
        <v>53651.0</v>
      </c>
      <c r="Y65" s="34" t="s">
        <v>675</v>
      </c>
      <c r="Z65" s="38">
        <v>53651.0</v>
      </c>
      <c r="AA65" s="34" t="s">
        <v>88</v>
      </c>
      <c r="AB65" s="39" t="s">
        <v>59</v>
      </c>
      <c r="AC65" s="34" t="s">
        <v>676</v>
      </c>
      <c r="AD65" s="63" t="s">
        <v>61</v>
      </c>
      <c r="AE65" s="40">
        <v>0.67</v>
      </c>
      <c r="AF65" s="64">
        <v>2.0E-27</v>
      </c>
      <c r="AG65" s="34" t="s">
        <v>677</v>
      </c>
      <c r="AH65" s="38">
        <v>53651.0</v>
      </c>
      <c r="AI65" s="38">
        <f t="shared" si="11"/>
        <v>282</v>
      </c>
      <c r="AJ65" s="69" t="s">
        <v>173</v>
      </c>
      <c r="AK65" s="71" t="s">
        <v>61</v>
      </c>
      <c r="AL65" s="71" t="s">
        <v>61</v>
      </c>
      <c r="AM65" s="71" t="s">
        <v>61</v>
      </c>
      <c r="AN65" s="71" t="s">
        <v>61</v>
      </c>
      <c r="AO65" s="71" t="s">
        <v>61</v>
      </c>
      <c r="AP65" s="69" t="s">
        <v>173</v>
      </c>
      <c r="AQ65" s="63" t="s">
        <v>678</v>
      </c>
      <c r="AR65" s="33" t="s">
        <v>204</v>
      </c>
      <c r="AS65" s="32">
        <v>0.0</v>
      </c>
      <c r="AT65" s="38">
        <v>53651.0</v>
      </c>
      <c r="AU65" s="44" t="s">
        <v>88</v>
      </c>
      <c r="AV65" s="45"/>
      <c r="AW65" s="45"/>
      <c r="AX65" s="45"/>
    </row>
    <row r="66">
      <c r="A66" s="31">
        <v>64.0</v>
      </c>
      <c r="B66" s="31">
        <v>64.0</v>
      </c>
      <c r="C66" s="32">
        <v>54360.0</v>
      </c>
      <c r="D66" s="33" t="s">
        <v>51</v>
      </c>
      <c r="E66" s="34" t="s">
        <v>679</v>
      </c>
      <c r="F66" s="32">
        <v>53929.0</v>
      </c>
      <c r="G66" s="33" t="s">
        <v>54</v>
      </c>
      <c r="H66" s="32">
        <v>432.0</v>
      </c>
      <c r="I66" s="32">
        <v>53929.0</v>
      </c>
      <c r="J66" s="33" t="s">
        <v>54</v>
      </c>
      <c r="K66" s="32">
        <v>432.0</v>
      </c>
      <c r="L66" s="32">
        <v>53929.0</v>
      </c>
      <c r="M66" s="32">
        <v>3.0</v>
      </c>
      <c r="N66" s="33" t="s">
        <v>54</v>
      </c>
      <c r="O66" s="32">
        <v>432.0</v>
      </c>
      <c r="P66" s="35">
        <v>0.8</v>
      </c>
      <c r="Q66" s="36">
        <v>53929.0</v>
      </c>
      <c r="R66" s="36" t="s">
        <v>54</v>
      </c>
      <c r="S66" s="36">
        <v>432.0</v>
      </c>
      <c r="T66" s="36" t="s">
        <v>680</v>
      </c>
      <c r="U66" s="36" t="s">
        <v>681</v>
      </c>
      <c r="V66" s="37">
        <v>53929.0</v>
      </c>
      <c r="W66" s="37">
        <v>53929.0</v>
      </c>
      <c r="X66" s="37">
        <v>53929.0</v>
      </c>
      <c r="Y66" s="34" t="s">
        <v>682</v>
      </c>
      <c r="Z66" s="38">
        <v>53929.0</v>
      </c>
      <c r="AA66" s="34" t="s">
        <v>88</v>
      </c>
      <c r="AB66" s="39" t="s">
        <v>59</v>
      </c>
      <c r="AC66" s="34" t="s">
        <v>683</v>
      </c>
      <c r="AD66" s="34" t="s">
        <v>61</v>
      </c>
      <c r="AE66" s="40">
        <v>0.85</v>
      </c>
      <c r="AF66" s="64">
        <v>6.0E-71</v>
      </c>
      <c r="AG66" s="34" t="s">
        <v>684</v>
      </c>
      <c r="AH66" s="38">
        <v>53929.0</v>
      </c>
      <c r="AI66" s="38">
        <f t="shared" si="11"/>
        <v>432</v>
      </c>
      <c r="AJ66" s="69" t="s">
        <v>173</v>
      </c>
      <c r="AK66" s="71" t="s">
        <v>61</v>
      </c>
      <c r="AL66" s="71" t="s">
        <v>61</v>
      </c>
      <c r="AM66" s="71" t="s">
        <v>61</v>
      </c>
      <c r="AN66" s="71" t="s">
        <v>61</v>
      </c>
      <c r="AO66" s="71" t="s">
        <v>61</v>
      </c>
      <c r="AP66" s="69" t="s">
        <v>173</v>
      </c>
      <c r="AQ66" s="34" t="s">
        <v>685</v>
      </c>
      <c r="AR66" s="33" t="s">
        <v>204</v>
      </c>
      <c r="AS66" s="32">
        <v>0.0</v>
      </c>
      <c r="AT66" s="38">
        <v>53929.0</v>
      </c>
      <c r="AU66" s="44" t="s">
        <v>88</v>
      </c>
      <c r="AV66" s="74"/>
      <c r="AW66" s="74"/>
      <c r="AX66" s="74"/>
    </row>
    <row r="67">
      <c r="A67" s="31">
        <v>65.0</v>
      </c>
      <c r="B67" s="31">
        <v>65.0</v>
      </c>
      <c r="C67" s="32">
        <v>54530.0</v>
      </c>
      <c r="D67" s="33" t="s">
        <v>51</v>
      </c>
      <c r="E67" s="34" t="s">
        <v>686</v>
      </c>
      <c r="F67" s="32">
        <v>54357.0</v>
      </c>
      <c r="G67" s="33" t="s">
        <v>54</v>
      </c>
      <c r="H67" s="32">
        <v>174.0</v>
      </c>
      <c r="I67" s="32">
        <v>54357.0</v>
      </c>
      <c r="J67" s="33" t="s">
        <v>54</v>
      </c>
      <c r="K67" s="32">
        <v>174.0</v>
      </c>
      <c r="L67" s="90" t="s">
        <v>61</v>
      </c>
      <c r="M67" s="90" t="s">
        <v>61</v>
      </c>
      <c r="N67" s="90" t="s">
        <v>61</v>
      </c>
      <c r="O67" s="90" t="s">
        <v>61</v>
      </c>
      <c r="P67" s="90" t="s">
        <v>61</v>
      </c>
      <c r="Q67" s="36">
        <v>54357.0</v>
      </c>
      <c r="R67" s="36" t="s">
        <v>54</v>
      </c>
      <c r="S67" s="36">
        <v>174.0</v>
      </c>
      <c r="T67" s="36" t="s">
        <v>563</v>
      </c>
      <c r="U67" s="36" t="s">
        <v>687</v>
      </c>
      <c r="V67" s="37">
        <v>54357.0</v>
      </c>
      <c r="W67" s="37">
        <v>54357.0</v>
      </c>
      <c r="X67" s="91" t="s">
        <v>61</v>
      </c>
      <c r="Y67" s="34" t="s">
        <v>688</v>
      </c>
      <c r="Z67" s="38">
        <v>54357.0</v>
      </c>
      <c r="AA67" s="34" t="s">
        <v>689</v>
      </c>
      <c r="AB67" s="39" t="s">
        <v>59</v>
      </c>
      <c r="AC67" s="34" t="s">
        <v>690</v>
      </c>
      <c r="AD67" s="34" t="s">
        <v>61</v>
      </c>
      <c r="AE67" s="40">
        <v>0.34</v>
      </c>
      <c r="AF67" s="36">
        <v>1.3</v>
      </c>
      <c r="AG67" s="34" t="s">
        <v>691</v>
      </c>
      <c r="AH67" s="38">
        <v>54357.0</v>
      </c>
      <c r="AI67" s="38">
        <f t="shared" si="11"/>
        <v>174</v>
      </c>
      <c r="AJ67" s="69" t="s">
        <v>173</v>
      </c>
      <c r="AK67" s="71" t="s">
        <v>61</v>
      </c>
      <c r="AL67" s="71" t="s">
        <v>61</v>
      </c>
      <c r="AM67" s="71" t="s">
        <v>61</v>
      </c>
      <c r="AN67" s="71" t="s">
        <v>61</v>
      </c>
      <c r="AO67" s="71" t="s">
        <v>61</v>
      </c>
      <c r="AP67" s="69" t="s">
        <v>173</v>
      </c>
      <c r="AQ67" s="34" t="s">
        <v>252</v>
      </c>
      <c r="AR67" s="33" t="s">
        <v>404</v>
      </c>
      <c r="AS67" s="32">
        <v>0.0</v>
      </c>
      <c r="AT67" s="38">
        <v>54357.0</v>
      </c>
      <c r="AU67" s="44" t="s">
        <v>88</v>
      </c>
      <c r="AV67" s="45"/>
      <c r="AW67" s="45"/>
      <c r="AX67" s="45"/>
    </row>
    <row r="68">
      <c r="A68" s="31">
        <v>66.0</v>
      </c>
      <c r="B68" s="31">
        <v>66.0</v>
      </c>
      <c r="C68" s="32">
        <v>54943.0</v>
      </c>
      <c r="D68" s="33" t="s">
        <v>51</v>
      </c>
      <c r="E68" s="34" t="s">
        <v>692</v>
      </c>
      <c r="F68" s="32">
        <v>54527.0</v>
      </c>
      <c r="G68" s="33" t="s">
        <v>53</v>
      </c>
      <c r="H68" s="33">
        <v>417.0</v>
      </c>
      <c r="I68" s="32">
        <v>54527.0</v>
      </c>
      <c r="J68" s="33" t="s">
        <v>53</v>
      </c>
      <c r="K68" s="33">
        <v>417.0</v>
      </c>
      <c r="L68" s="32">
        <v>54527.0</v>
      </c>
      <c r="M68" s="92">
        <v>19.0</v>
      </c>
      <c r="N68" s="33" t="s">
        <v>53</v>
      </c>
      <c r="O68" s="32">
        <v>417.0</v>
      </c>
      <c r="P68" s="35">
        <v>0.25</v>
      </c>
      <c r="Q68" s="36" t="s">
        <v>693</v>
      </c>
      <c r="R68" s="36" t="s">
        <v>349</v>
      </c>
      <c r="S68" s="36" t="s">
        <v>694</v>
      </c>
      <c r="T68" s="36" t="s">
        <v>695</v>
      </c>
      <c r="U68" s="36" t="s">
        <v>696</v>
      </c>
      <c r="V68" s="37">
        <v>54527.0</v>
      </c>
      <c r="W68" s="37">
        <v>54527.0</v>
      </c>
      <c r="X68" s="37">
        <v>54527.0</v>
      </c>
      <c r="Y68" s="63" t="s">
        <v>697</v>
      </c>
      <c r="Z68" s="38">
        <v>54527.0</v>
      </c>
      <c r="AA68" s="34" t="s">
        <v>88</v>
      </c>
      <c r="AB68" s="39" t="s">
        <v>59</v>
      </c>
      <c r="AC68" s="34" t="s">
        <v>698</v>
      </c>
      <c r="AD68" s="63" t="s">
        <v>61</v>
      </c>
      <c r="AE68" s="40">
        <v>0.56</v>
      </c>
      <c r="AF68" s="64">
        <v>3.0E-42</v>
      </c>
      <c r="AG68" s="34" t="s">
        <v>699</v>
      </c>
      <c r="AH68" s="38">
        <v>54527.0</v>
      </c>
      <c r="AI68" s="38">
        <f t="shared" si="11"/>
        <v>417</v>
      </c>
      <c r="AJ68" s="69" t="s">
        <v>173</v>
      </c>
      <c r="AK68" s="71" t="s">
        <v>61</v>
      </c>
      <c r="AL68" s="71" t="s">
        <v>61</v>
      </c>
      <c r="AM68" s="71" t="s">
        <v>61</v>
      </c>
      <c r="AN68" s="71" t="s">
        <v>61</v>
      </c>
      <c r="AO68" s="71" t="s">
        <v>61</v>
      </c>
      <c r="AP68" s="69" t="s">
        <v>173</v>
      </c>
      <c r="AQ68" s="34" t="s">
        <v>700</v>
      </c>
      <c r="AR68" s="33" t="s">
        <v>204</v>
      </c>
      <c r="AS68" s="32">
        <v>0.0</v>
      </c>
      <c r="AT68" s="38">
        <v>54527.0</v>
      </c>
      <c r="AU68" s="44" t="s">
        <v>88</v>
      </c>
      <c r="AV68" s="93"/>
      <c r="AW68" s="93"/>
      <c r="AX68" s="93"/>
    </row>
    <row r="69">
      <c r="A69" s="80"/>
      <c r="B69" s="80">
        <v>67.0</v>
      </c>
      <c r="C69" s="33">
        <v>54774.0</v>
      </c>
      <c r="D69" s="33" t="s">
        <v>51</v>
      </c>
      <c r="E69" s="34" t="s">
        <v>701</v>
      </c>
      <c r="F69" s="32" t="s">
        <v>702</v>
      </c>
      <c r="G69" s="32" t="s">
        <v>702</v>
      </c>
      <c r="H69" s="32" t="s">
        <v>702</v>
      </c>
      <c r="I69" s="32" t="s">
        <v>702</v>
      </c>
      <c r="J69" s="32" t="s">
        <v>702</v>
      </c>
      <c r="K69" s="32" t="s">
        <v>702</v>
      </c>
      <c r="L69" s="32" t="s">
        <v>702</v>
      </c>
      <c r="M69" s="32" t="s">
        <v>702</v>
      </c>
      <c r="N69" s="32" t="s">
        <v>702</v>
      </c>
      <c r="O69" s="32" t="s">
        <v>702</v>
      </c>
      <c r="P69" s="32" t="s">
        <v>702</v>
      </c>
      <c r="Q69" s="36">
        <v>55241.0</v>
      </c>
      <c r="R69" s="36" t="s">
        <v>53</v>
      </c>
      <c r="S69" s="36">
        <v>468.0</v>
      </c>
      <c r="T69" s="36" t="s">
        <v>703</v>
      </c>
      <c r="U69" s="36" t="s">
        <v>704</v>
      </c>
      <c r="V69" s="32" t="s">
        <v>702</v>
      </c>
      <c r="W69" s="32" t="s">
        <v>702</v>
      </c>
      <c r="X69" s="32" t="s">
        <v>702</v>
      </c>
      <c r="Y69" s="34" t="s">
        <v>705</v>
      </c>
      <c r="Z69" s="38">
        <v>55241.0</v>
      </c>
      <c r="AA69" s="34" t="s">
        <v>88</v>
      </c>
      <c r="AB69" s="39" t="s">
        <v>59</v>
      </c>
      <c r="AC69" s="34" t="s">
        <v>706</v>
      </c>
      <c r="AD69" s="34" t="s">
        <v>61</v>
      </c>
      <c r="AE69" s="40">
        <v>0.65</v>
      </c>
      <c r="AF69" s="94">
        <v>1.0E-25</v>
      </c>
      <c r="AG69" s="34" t="s">
        <v>707</v>
      </c>
      <c r="AH69" s="38">
        <v>55241.0</v>
      </c>
      <c r="AI69" s="38">
        <v>468.0</v>
      </c>
      <c r="AJ69" s="69" t="s">
        <v>173</v>
      </c>
      <c r="AK69" s="71" t="s">
        <v>61</v>
      </c>
      <c r="AL69" s="71" t="s">
        <v>61</v>
      </c>
      <c r="AM69" s="71" t="s">
        <v>61</v>
      </c>
      <c r="AN69" s="71" t="s">
        <v>61</v>
      </c>
      <c r="AO69" s="71" t="s">
        <v>61</v>
      </c>
      <c r="AP69" s="69" t="s">
        <v>173</v>
      </c>
      <c r="AQ69" s="34" t="s">
        <v>708</v>
      </c>
      <c r="AR69" s="33" t="s">
        <v>204</v>
      </c>
      <c r="AS69" s="32">
        <v>0.0</v>
      </c>
      <c r="AT69" s="38">
        <v>55241.0</v>
      </c>
      <c r="AU69" s="44" t="s">
        <v>88</v>
      </c>
      <c r="AV69" s="45"/>
      <c r="AW69" s="45"/>
      <c r="AX69" s="45"/>
    </row>
    <row r="70">
      <c r="A70" s="80">
        <v>67.0</v>
      </c>
      <c r="B70" s="80">
        <v>68.0</v>
      </c>
      <c r="C70" s="33">
        <v>55234.0</v>
      </c>
      <c r="D70" s="33" t="s">
        <v>51</v>
      </c>
      <c r="E70" s="34" t="s">
        <v>709</v>
      </c>
      <c r="F70" s="32">
        <v>55554.0</v>
      </c>
      <c r="G70" s="33" t="s">
        <v>53</v>
      </c>
      <c r="H70" s="32">
        <v>321.0</v>
      </c>
      <c r="I70" s="32">
        <v>55554.0</v>
      </c>
      <c r="J70" s="33" t="s">
        <v>53</v>
      </c>
      <c r="K70" s="32">
        <v>321.0</v>
      </c>
      <c r="L70" s="32">
        <v>55554.0</v>
      </c>
      <c r="M70" s="32">
        <v>8.0</v>
      </c>
      <c r="N70" s="33" t="s">
        <v>53</v>
      </c>
      <c r="O70" s="32">
        <v>321.0</v>
      </c>
      <c r="P70" s="35">
        <v>0.188</v>
      </c>
      <c r="Q70" s="36">
        <v>55554.0</v>
      </c>
      <c r="R70" s="36" t="s">
        <v>53</v>
      </c>
      <c r="S70" s="36">
        <v>321.0</v>
      </c>
      <c r="T70" s="36" t="s">
        <v>710</v>
      </c>
      <c r="U70" s="36" t="s">
        <v>711</v>
      </c>
      <c r="V70" s="37">
        <v>55554.0</v>
      </c>
      <c r="W70" s="37">
        <v>55554.0</v>
      </c>
      <c r="X70" s="37">
        <v>55554.0</v>
      </c>
      <c r="Y70" s="34" t="s">
        <v>712</v>
      </c>
      <c r="Z70" s="38">
        <v>55554.0</v>
      </c>
      <c r="AA70" s="34" t="s">
        <v>88</v>
      </c>
      <c r="AB70" s="39" t="s">
        <v>59</v>
      </c>
      <c r="AC70" s="34" t="s">
        <v>713</v>
      </c>
      <c r="AD70" s="34" t="s">
        <v>61</v>
      </c>
      <c r="AE70" s="40">
        <v>0.86</v>
      </c>
      <c r="AF70" s="34" t="s">
        <v>714</v>
      </c>
      <c r="AG70" s="34" t="s">
        <v>715</v>
      </c>
      <c r="AH70" s="38">
        <v>55554.0</v>
      </c>
      <c r="AI70" s="38">
        <f t="shared" ref="AI70:AI86" si="12">ABS(C70-AH70)+1</f>
        <v>321</v>
      </c>
      <c r="AJ70" s="69" t="s">
        <v>173</v>
      </c>
      <c r="AK70" s="71" t="s">
        <v>61</v>
      </c>
      <c r="AL70" s="71" t="s">
        <v>61</v>
      </c>
      <c r="AM70" s="71" t="s">
        <v>61</v>
      </c>
      <c r="AN70" s="71" t="s">
        <v>61</v>
      </c>
      <c r="AO70" s="71" t="s">
        <v>61</v>
      </c>
      <c r="AP70" s="69" t="s">
        <v>173</v>
      </c>
      <c r="AQ70" s="34" t="s">
        <v>685</v>
      </c>
      <c r="AR70" s="33" t="s">
        <v>404</v>
      </c>
      <c r="AS70" s="32">
        <v>0.0</v>
      </c>
      <c r="AT70" s="38">
        <v>55554.0</v>
      </c>
      <c r="AU70" s="44" t="s">
        <v>88</v>
      </c>
      <c r="AV70" s="45"/>
      <c r="AW70" s="45"/>
      <c r="AX70" s="45"/>
    </row>
    <row r="71">
      <c r="A71" s="80">
        <v>68.0</v>
      </c>
      <c r="B71" s="80">
        <v>69.0</v>
      </c>
      <c r="C71" s="33">
        <v>55660.0</v>
      </c>
      <c r="D71" s="33" t="s">
        <v>51</v>
      </c>
      <c r="E71" s="34" t="s">
        <v>716</v>
      </c>
      <c r="F71" s="33">
        <v>55872.0</v>
      </c>
      <c r="G71" s="33" t="s">
        <v>53</v>
      </c>
      <c r="H71" s="33">
        <v>213.0</v>
      </c>
      <c r="I71" s="33">
        <v>55872.0</v>
      </c>
      <c r="J71" s="33" t="s">
        <v>53</v>
      </c>
      <c r="K71" s="33">
        <v>213.0</v>
      </c>
      <c r="L71" s="32">
        <v>55872.0</v>
      </c>
      <c r="M71" s="32">
        <v>2.0</v>
      </c>
      <c r="N71" s="33" t="s">
        <v>53</v>
      </c>
      <c r="O71" s="32">
        <v>213.0</v>
      </c>
      <c r="P71" s="35">
        <v>1.0</v>
      </c>
      <c r="Q71" s="36">
        <v>55872.0</v>
      </c>
      <c r="R71" s="36" t="s">
        <v>53</v>
      </c>
      <c r="S71" s="36">
        <v>213.0</v>
      </c>
      <c r="T71" s="36" t="s">
        <v>451</v>
      </c>
      <c r="U71" s="36" t="s">
        <v>717</v>
      </c>
      <c r="V71" s="37">
        <v>55872.0</v>
      </c>
      <c r="W71" s="37">
        <v>55872.0</v>
      </c>
      <c r="X71" s="37">
        <v>55872.0</v>
      </c>
      <c r="Y71" s="63" t="s">
        <v>718</v>
      </c>
      <c r="Z71" s="38">
        <v>55872.0</v>
      </c>
      <c r="AA71" s="34" t="s">
        <v>88</v>
      </c>
      <c r="AB71" s="39" t="s">
        <v>59</v>
      </c>
      <c r="AC71" s="34" t="s">
        <v>719</v>
      </c>
      <c r="AD71" s="63" t="s">
        <v>61</v>
      </c>
      <c r="AE71" s="40">
        <v>0.88</v>
      </c>
      <c r="AF71" s="64">
        <v>1.0E-30</v>
      </c>
      <c r="AG71" s="34" t="s">
        <v>720</v>
      </c>
      <c r="AH71" s="38">
        <v>55872.0</v>
      </c>
      <c r="AI71" s="38">
        <f t="shared" si="12"/>
        <v>213</v>
      </c>
      <c r="AJ71" s="69" t="s">
        <v>173</v>
      </c>
      <c r="AK71" s="71" t="s">
        <v>61</v>
      </c>
      <c r="AL71" s="71" t="s">
        <v>61</v>
      </c>
      <c r="AM71" s="71" t="s">
        <v>61</v>
      </c>
      <c r="AN71" s="71" t="s">
        <v>61</v>
      </c>
      <c r="AO71" s="71" t="s">
        <v>61</v>
      </c>
      <c r="AP71" s="69" t="s">
        <v>173</v>
      </c>
      <c r="AQ71" s="34" t="s">
        <v>620</v>
      </c>
      <c r="AR71" s="33" t="s">
        <v>404</v>
      </c>
      <c r="AS71" s="32">
        <v>0.0</v>
      </c>
      <c r="AT71" s="38">
        <v>55872.0</v>
      </c>
      <c r="AU71" s="44" t="s">
        <v>88</v>
      </c>
      <c r="AV71" s="93"/>
      <c r="AW71" s="93"/>
      <c r="AX71" s="93"/>
    </row>
    <row r="72">
      <c r="A72" s="31">
        <v>69.0</v>
      </c>
      <c r="B72" s="31">
        <v>70.0</v>
      </c>
      <c r="C72" s="32">
        <v>56171.0</v>
      </c>
      <c r="D72" s="33" t="s">
        <v>51</v>
      </c>
      <c r="E72" s="34" t="s">
        <v>721</v>
      </c>
      <c r="F72" s="32">
        <v>55977.0</v>
      </c>
      <c r="G72" s="33" t="s">
        <v>54</v>
      </c>
      <c r="H72" s="32">
        <v>195.0</v>
      </c>
      <c r="I72" s="32">
        <v>55977.0</v>
      </c>
      <c r="J72" s="33" t="s">
        <v>54</v>
      </c>
      <c r="K72" s="32">
        <v>195.0</v>
      </c>
      <c r="L72" s="90" t="s">
        <v>61</v>
      </c>
      <c r="M72" s="90" t="s">
        <v>61</v>
      </c>
      <c r="N72" s="90" t="s">
        <v>61</v>
      </c>
      <c r="O72" s="90" t="s">
        <v>61</v>
      </c>
      <c r="P72" s="90" t="s">
        <v>61</v>
      </c>
      <c r="Q72" s="36">
        <v>55623.0</v>
      </c>
      <c r="R72" s="36" t="s">
        <v>54</v>
      </c>
      <c r="S72" s="36">
        <v>549.0</v>
      </c>
      <c r="T72" s="36" t="s">
        <v>722</v>
      </c>
      <c r="U72" s="36" t="s">
        <v>723</v>
      </c>
      <c r="V72" s="37">
        <v>55977.0</v>
      </c>
      <c r="W72" s="37">
        <v>55977.0</v>
      </c>
      <c r="X72" s="91" t="s">
        <v>61</v>
      </c>
      <c r="Y72" s="34" t="s">
        <v>724</v>
      </c>
      <c r="Z72" s="38">
        <v>55977.0</v>
      </c>
      <c r="AA72" s="34" t="s">
        <v>88</v>
      </c>
      <c r="AB72" s="39" t="s">
        <v>59</v>
      </c>
      <c r="AC72" s="34" t="s">
        <v>725</v>
      </c>
      <c r="AD72" s="63" t="s">
        <v>61</v>
      </c>
      <c r="AE72" s="40">
        <v>0.37</v>
      </c>
      <c r="AF72" s="36">
        <v>0.005</v>
      </c>
      <c r="AG72" s="34" t="s">
        <v>726</v>
      </c>
      <c r="AH72" s="38">
        <v>55977.0</v>
      </c>
      <c r="AI72" s="38">
        <f t="shared" si="12"/>
        <v>195</v>
      </c>
      <c r="AJ72" s="69" t="s">
        <v>173</v>
      </c>
      <c r="AK72" s="71" t="s">
        <v>61</v>
      </c>
      <c r="AL72" s="71" t="s">
        <v>61</v>
      </c>
      <c r="AM72" s="71" t="s">
        <v>61</v>
      </c>
      <c r="AN72" s="71" t="s">
        <v>61</v>
      </c>
      <c r="AO72" s="71" t="s">
        <v>61</v>
      </c>
      <c r="AP72" s="69" t="s">
        <v>173</v>
      </c>
      <c r="AQ72" s="63" t="s">
        <v>252</v>
      </c>
      <c r="AR72" s="33" t="s">
        <v>204</v>
      </c>
      <c r="AS72" s="32">
        <v>0.0</v>
      </c>
      <c r="AT72" s="38">
        <v>55977.0</v>
      </c>
      <c r="AU72" s="44" t="s">
        <v>88</v>
      </c>
      <c r="AV72" s="45"/>
      <c r="AW72" s="45"/>
      <c r="AX72" s="45"/>
    </row>
    <row r="73">
      <c r="A73" s="31">
        <v>70.0</v>
      </c>
      <c r="B73" s="31">
        <v>71.0</v>
      </c>
      <c r="C73" s="32">
        <v>56736.0</v>
      </c>
      <c r="D73" s="33" t="s">
        <v>51</v>
      </c>
      <c r="E73" s="34" t="s">
        <v>727</v>
      </c>
      <c r="F73" s="32">
        <v>56164.0</v>
      </c>
      <c r="G73" s="33" t="s">
        <v>54</v>
      </c>
      <c r="H73" s="32">
        <v>573.0</v>
      </c>
      <c r="I73" s="32">
        <v>56164.0</v>
      </c>
      <c r="J73" s="33" t="s">
        <v>54</v>
      </c>
      <c r="K73" s="32">
        <v>573.0</v>
      </c>
      <c r="L73" s="32">
        <v>56164.0</v>
      </c>
      <c r="M73" s="32">
        <v>47.0</v>
      </c>
      <c r="N73" s="33" t="s">
        <v>54</v>
      </c>
      <c r="O73" s="32">
        <v>573.0</v>
      </c>
      <c r="P73" s="35">
        <v>0.039</v>
      </c>
      <c r="Q73" s="36">
        <v>56164.0</v>
      </c>
      <c r="R73" s="36" t="s">
        <v>54</v>
      </c>
      <c r="S73" s="36">
        <v>573.0</v>
      </c>
      <c r="T73" s="36" t="s">
        <v>728</v>
      </c>
      <c r="U73" s="36" t="s">
        <v>729</v>
      </c>
      <c r="V73" s="37">
        <v>56164.0</v>
      </c>
      <c r="W73" s="37">
        <v>56164.0</v>
      </c>
      <c r="X73" s="37">
        <v>56164.0</v>
      </c>
      <c r="Y73" s="34" t="s">
        <v>730</v>
      </c>
      <c r="Z73" s="38">
        <v>56164.0</v>
      </c>
      <c r="AA73" s="34" t="s">
        <v>731</v>
      </c>
      <c r="AB73" s="39" t="s">
        <v>59</v>
      </c>
      <c r="AC73" s="34" t="s">
        <v>732</v>
      </c>
      <c r="AD73" s="34" t="s">
        <v>61</v>
      </c>
      <c r="AE73" s="40">
        <v>0.95</v>
      </c>
      <c r="AF73" s="64">
        <v>1.0E-100</v>
      </c>
      <c r="AG73" s="34" t="s">
        <v>733</v>
      </c>
      <c r="AH73" s="38">
        <v>56164.0</v>
      </c>
      <c r="AI73" s="38">
        <f t="shared" si="12"/>
        <v>573</v>
      </c>
      <c r="AJ73" s="34" t="s">
        <v>734</v>
      </c>
      <c r="AK73" s="63" t="s">
        <v>65</v>
      </c>
      <c r="AL73" s="63" t="s">
        <v>735</v>
      </c>
      <c r="AM73" s="63" t="s">
        <v>736</v>
      </c>
      <c r="AN73" s="95">
        <f>(77-25+1)/(AI73/3)</f>
        <v>0.277486911</v>
      </c>
      <c r="AO73" s="95">
        <v>0.98</v>
      </c>
      <c r="AP73" s="34" t="s">
        <v>737</v>
      </c>
      <c r="AQ73" s="71" t="s">
        <v>738</v>
      </c>
      <c r="AR73" s="43" t="s">
        <v>61</v>
      </c>
      <c r="AS73" s="43" t="s">
        <v>61</v>
      </c>
      <c r="AT73" s="38">
        <v>56164.0</v>
      </c>
      <c r="AU73" s="44" t="s">
        <v>731</v>
      </c>
      <c r="AV73" s="45"/>
      <c r="AW73" s="45"/>
      <c r="AX73" s="45"/>
    </row>
    <row r="74">
      <c r="A74" s="80">
        <v>71.0</v>
      </c>
      <c r="B74" s="80">
        <v>72.0</v>
      </c>
      <c r="C74" s="33">
        <v>56674.0</v>
      </c>
      <c r="D74" s="33" t="s">
        <v>83</v>
      </c>
      <c r="E74" s="34" t="s">
        <v>739</v>
      </c>
      <c r="F74" s="90" t="s">
        <v>61</v>
      </c>
      <c r="G74" s="90" t="s">
        <v>61</v>
      </c>
      <c r="H74" s="90" t="s">
        <v>61</v>
      </c>
      <c r="I74" s="36" t="s">
        <v>740</v>
      </c>
      <c r="J74" s="33" t="s">
        <v>349</v>
      </c>
      <c r="K74" s="32" t="s">
        <v>741</v>
      </c>
      <c r="L74" s="32">
        <v>56910.0</v>
      </c>
      <c r="M74" s="32">
        <v>106.0</v>
      </c>
      <c r="N74" s="33" t="s">
        <v>54</v>
      </c>
      <c r="O74" s="32">
        <v>237.0</v>
      </c>
      <c r="P74" s="35">
        <v>0.055</v>
      </c>
      <c r="Q74" s="36">
        <v>56946.0</v>
      </c>
      <c r="R74" s="36" t="s">
        <v>152</v>
      </c>
      <c r="S74" s="36">
        <v>273.0</v>
      </c>
      <c r="T74" s="36" t="s">
        <v>742</v>
      </c>
      <c r="U74" s="36" t="s">
        <v>743</v>
      </c>
      <c r="V74" s="91" t="s">
        <v>61</v>
      </c>
      <c r="W74" s="51" t="s">
        <v>740</v>
      </c>
      <c r="X74" s="37">
        <v>56910.0</v>
      </c>
      <c r="Y74" s="34" t="s">
        <v>744</v>
      </c>
      <c r="Z74" s="44">
        <v>56910.0</v>
      </c>
      <c r="AA74" s="63" t="s">
        <v>745</v>
      </c>
      <c r="AB74" s="39" t="s">
        <v>59</v>
      </c>
      <c r="AC74" s="63" t="s">
        <v>746</v>
      </c>
      <c r="AD74" s="63" t="s">
        <v>61</v>
      </c>
      <c r="AE74" s="96">
        <v>0.97</v>
      </c>
      <c r="AF74" s="97">
        <v>2.0E-38</v>
      </c>
      <c r="AG74" s="63" t="s">
        <v>747</v>
      </c>
      <c r="AH74" s="44">
        <v>56910.0</v>
      </c>
      <c r="AI74" s="38">
        <f t="shared" si="12"/>
        <v>237</v>
      </c>
      <c r="AJ74" s="34" t="s">
        <v>748</v>
      </c>
      <c r="AK74" s="63" t="s">
        <v>65</v>
      </c>
      <c r="AL74" s="63" t="s">
        <v>749</v>
      </c>
      <c r="AM74" s="63" t="s">
        <v>750</v>
      </c>
      <c r="AN74" s="95">
        <f>(76-13+1)/(AI74/3)</f>
        <v>0.8101265823</v>
      </c>
      <c r="AO74" s="95">
        <v>0.995</v>
      </c>
      <c r="AP74" s="63" t="s">
        <v>751</v>
      </c>
      <c r="AQ74" s="63" t="s">
        <v>752</v>
      </c>
      <c r="AR74" s="43" t="s">
        <v>61</v>
      </c>
      <c r="AS74" s="43" t="s">
        <v>61</v>
      </c>
      <c r="AT74" s="44">
        <v>56910.0</v>
      </c>
      <c r="AU74" s="44" t="s">
        <v>753</v>
      </c>
      <c r="AV74" s="45"/>
      <c r="AW74" s="45"/>
      <c r="AX74" s="45"/>
    </row>
    <row r="75" ht="45.75" customHeight="1">
      <c r="A75" s="80">
        <v>72.0</v>
      </c>
      <c r="B75" s="80">
        <v>73.0</v>
      </c>
      <c r="C75" s="33">
        <v>56933.0</v>
      </c>
      <c r="D75" s="33" t="s">
        <v>83</v>
      </c>
      <c r="E75" s="34" t="s">
        <v>754</v>
      </c>
      <c r="F75" s="32">
        <v>57307.0</v>
      </c>
      <c r="G75" s="33" t="s">
        <v>54</v>
      </c>
      <c r="H75" s="32">
        <v>375.0</v>
      </c>
      <c r="I75" s="32">
        <v>57328.0</v>
      </c>
      <c r="J75" s="33" t="s">
        <v>53</v>
      </c>
      <c r="K75" s="32">
        <v>396.0</v>
      </c>
      <c r="L75" s="32">
        <v>57307.0</v>
      </c>
      <c r="M75" s="32">
        <v>13.0</v>
      </c>
      <c r="N75" s="33" t="s">
        <v>54</v>
      </c>
      <c r="O75" s="32">
        <v>375.0</v>
      </c>
      <c r="P75" s="35">
        <v>1.0</v>
      </c>
      <c r="Q75" s="36">
        <v>57328.0</v>
      </c>
      <c r="R75" s="36" t="s">
        <v>53</v>
      </c>
      <c r="S75" s="36">
        <v>396.0</v>
      </c>
      <c r="T75" s="36" t="s">
        <v>755</v>
      </c>
      <c r="U75" s="36" t="s">
        <v>756</v>
      </c>
      <c r="V75" s="37">
        <v>57307.0</v>
      </c>
      <c r="W75" s="37">
        <v>57328.0</v>
      </c>
      <c r="X75" s="37">
        <v>57307.0</v>
      </c>
      <c r="Y75" s="34" t="s">
        <v>757</v>
      </c>
      <c r="Z75" s="38">
        <v>57328.0</v>
      </c>
      <c r="AA75" s="34" t="s">
        <v>88</v>
      </c>
      <c r="AB75" s="39" t="s">
        <v>59</v>
      </c>
      <c r="AC75" s="34" t="s">
        <v>758</v>
      </c>
      <c r="AD75" s="34" t="s">
        <v>61</v>
      </c>
      <c r="AE75" s="40">
        <v>0.83</v>
      </c>
      <c r="AF75" s="64">
        <v>9.0E-58</v>
      </c>
      <c r="AG75" s="34" t="s">
        <v>759</v>
      </c>
      <c r="AH75" s="38">
        <v>57328.0</v>
      </c>
      <c r="AI75" s="38">
        <f t="shared" si="12"/>
        <v>396</v>
      </c>
      <c r="AJ75" s="69" t="s">
        <v>173</v>
      </c>
      <c r="AK75" s="71" t="s">
        <v>61</v>
      </c>
      <c r="AL75" s="71" t="s">
        <v>61</v>
      </c>
      <c r="AM75" s="71" t="s">
        <v>61</v>
      </c>
      <c r="AN75" s="71" t="s">
        <v>61</v>
      </c>
      <c r="AO75" s="71" t="s">
        <v>61</v>
      </c>
      <c r="AP75" s="69" t="s">
        <v>173</v>
      </c>
      <c r="AQ75" s="34" t="s">
        <v>760</v>
      </c>
      <c r="AR75" s="33" t="s">
        <v>137</v>
      </c>
      <c r="AS75" s="32">
        <v>0.0</v>
      </c>
      <c r="AT75" s="38">
        <v>57328.0</v>
      </c>
      <c r="AU75" s="44" t="s">
        <v>88</v>
      </c>
      <c r="AV75" s="74"/>
      <c r="AW75" s="74"/>
      <c r="AX75" s="74"/>
    </row>
    <row r="76">
      <c r="A76" s="80">
        <v>73.0</v>
      </c>
      <c r="B76" s="80">
        <v>74.0</v>
      </c>
      <c r="C76" s="33">
        <v>57321.0</v>
      </c>
      <c r="D76" s="33" t="s">
        <v>51</v>
      </c>
      <c r="E76" s="34" t="s">
        <v>761</v>
      </c>
      <c r="F76" s="32">
        <v>58130.0</v>
      </c>
      <c r="G76" s="33" t="s">
        <v>53</v>
      </c>
      <c r="H76" s="32">
        <v>810.0</v>
      </c>
      <c r="I76" s="32">
        <v>58130.0</v>
      </c>
      <c r="J76" s="33" t="s">
        <v>53</v>
      </c>
      <c r="K76" s="32">
        <v>810.0</v>
      </c>
      <c r="L76" s="32">
        <v>58130.0</v>
      </c>
      <c r="M76" s="32">
        <v>10.0</v>
      </c>
      <c r="N76" s="33" t="s">
        <v>53</v>
      </c>
      <c r="O76" s="32">
        <v>810.0</v>
      </c>
      <c r="P76" s="35">
        <v>0.045</v>
      </c>
      <c r="Q76" s="36">
        <v>58130.0</v>
      </c>
      <c r="R76" s="36" t="s">
        <v>53</v>
      </c>
      <c r="S76" s="36">
        <v>810.0</v>
      </c>
      <c r="T76" s="36" t="s">
        <v>762</v>
      </c>
      <c r="U76" s="36" t="s">
        <v>763</v>
      </c>
      <c r="V76" s="37">
        <v>58130.0</v>
      </c>
      <c r="W76" s="37">
        <v>58130.0</v>
      </c>
      <c r="X76" s="37">
        <v>58130.0</v>
      </c>
      <c r="Y76" s="34" t="s">
        <v>764</v>
      </c>
      <c r="Z76" s="38">
        <v>58130.0</v>
      </c>
      <c r="AA76" s="34" t="s">
        <v>88</v>
      </c>
      <c r="AB76" s="39" t="s">
        <v>59</v>
      </c>
      <c r="AC76" s="34" t="s">
        <v>765</v>
      </c>
      <c r="AD76" s="34" t="s">
        <v>61</v>
      </c>
      <c r="AE76" s="40">
        <v>0.8</v>
      </c>
      <c r="AF76" s="34" t="s">
        <v>766</v>
      </c>
      <c r="AG76" s="34" t="s">
        <v>767</v>
      </c>
      <c r="AH76" s="38">
        <v>58130.0</v>
      </c>
      <c r="AI76" s="38">
        <f t="shared" si="12"/>
        <v>810</v>
      </c>
      <c r="AJ76" s="69" t="s">
        <v>173</v>
      </c>
      <c r="AK76" s="71" t="s">
        <v>61</v>
      </c>
      <c r="AL76" s="71" t="s">
        <v>61</v>
      </c>
      <c r="AM76" s="71" t="s">
        <v>61</v>
      </c>
      <c r="AN76" s="71" t="s">
        <v>61</v>
      </c>
      <c r="AO76" s="71" t="s">
        <v>61</v>
      </c>
      <c r="AP76" s="69" t="s">
        <v>173</v>
      </c>
      <c r="AQ76" s="34" t="s">
        <v>582</v>
      </c>
      <c r="AR76" s="33" t="s">
        <v>404</v>
      </c>
      <c r="AS76" s="32">
        <v>0.0</v>
      </c>
      <c r="AT76" s="38">
        <v>58130.0</v>
      </c>
      <c r="AU76" s="44" t="s">
        <v>88</v>
      </c>
      <c r="AV76" s="45"/>
      <c r="AW76" s="45"/>
      <c r="AX76" s="45"/>
    </row>
    <row r="77">
      <c r="A77" s="80">
        <v>74.0</v>
      </c>
      <c r="B77" s="80">
        <v>75.0</v>
      </c>
      <c r="C77" s="33">
        <v>58143.0</v>
      </c>
      <c r="D77" s="33" t="s">
        <v>51</v>
      </c>
      <c r="E77" s="34" t="s">
        <v>761</v>
      </c>
      <c r="F77" s="33">
        <v>58469.0</v>
      </c>
      <c r="G77" s="33" t="s">
        <v>54</v>
      </c>
      <c r="H77" s="33">
        <v>327.0</v>
      </c>
      <c r="I77" s="33">
        <v>58469.0</v>
      </c>
      <c r="J77" s="33" t="s">
        <v>54</v>
      </c>
      <c r="K77" s="33">
        <v>327.0</v>
      </c>
      <c r="L77" s="32">
        <v>58469.0</v>
      </c>
      <c r="M77" s="32">
        <v>16.0</v>
      </c>
      <c r="N77" s="33" t="s">
        <v>54</v>
      </c>
      <c r="O77" s="32">
        <v>327.0</v>
      </c>
      <c r="P77" s="35">
        <v>0.81</v>
      </c>
      <c r="Q77" s="36">
        <v>58469.0</v>
      </c>
      <c r="R77" s="36" t="s">
        <v>54</v>
      </c>
      <c r="S77" s="36">
        <v>327.0</v>
      </c>
      <c r="T77" s="36" t="s">
        <v>768</v>
      </c>
      <c r="U77" s="36" t="s">
        <v>769</v>
      </c>
      <c r="V77" s="37">
        <v>58469.0</v>
      </c>
      <c r="W77" s="37">
        <v>58469.0</v>
      </c>
      <c r="X77" s="37">
        <v>58469.0</v>
      </c>
      <c r="Y77" s="63" t="s">
        <v>770</v>
      </c>
      <c r="Z77" s="38">
        <v>58469.0</v>
      </c>
      <c r="AA77" s="34" t="s">
        <v>88</v>
      </c>
      <c r="AB77" s="39" t="s">
        <v>59</v>
      </c>
      <c r="AC77" s="34" t="s">
        <v>771</v>
      </c>
      <c r="AD77" s="63" t="s">
        <v>61</v>
      </c>
      <c r="AE77" s="40">
        <v>0.88</v>
      </c>
      <c r="AF77" s="64">
        <v>4.0E-50</v>
      </c>
      <c r="AG77" s="34" t="s">
        <v>772</v>
      </c>
      <c r="AH77" s="38">
        <v>58469.0</v>
      </c>
      <c r="AI77" s="38">
        <f t="shared" si="12"/>
        <v>327</v>
      </c>
      <c r="AJ77" s="69" t="s">
        <v>173</v>
      </c>
      <c r="AK77" s="71" t="s">
        <v>61</v>
      </c>
      <c r="AL77" s="71" t="s">
        <v>61</v>
      </c>
      <c r="AM77" s="71" t="s">
        <v>61</v>
      </c>
      <c r="AN77" s="71" t="s">
        <v>61</v>
      </c>
      <c r="AO77" s="71" t="s">
        <v>61</v>
      </c>
      <c r="AP77" s="69" t="s">
        <v>173</v>
      </c>
      <c r="AQ77" s="34" t="s">
        <v>773</v>
      </c>
      <c r="AR77" s="33" t="s">
        <v>404</v>
      </c>
      <c r="AS77" s="32">
        <v>0.0</v>
      </c>
      <c r="AT77" s="38">
        <v>58469.0</v>
      </c>
      <c r="AU77" s="44" t="s">
        <v>88</v>
      </c>
      <c r="AV77" s="93"/>
      <c r="AW77" s="93"/>
      <c r="AX77" s="93"/>
    </row>
    <row r="78">
      <c r="A78" s="80">
        <v>75.0</v>
      </c>
      <c r="B78" s="80">
        <v>76.0</v>
      </c>
      <c r="C78" s="33">
        <v>58550.0</v>
      </c>
      <c r="D78" s="33" t="s">
        <v>51</v>
      </c>
      <c r="E78" s="34" t="s">
        <v>774</v>
      </c>
      <c r="F78" s="32">
        <v>59278.0</v>
      </c>
      <c r="G78" s="33" t="s">
        <v>54</v>
      </c>
      <c r="H78" s="32">
        <v>729.0</v>
      </c>
      <c r="I78" s="32">
        <v>59275.0</v>
      </c>
      <c r="J78" s="33" t="s">
        <v>53</v>
      </c>
      <c r="K78" s="32">
        <v>726.0</v>
      </c>
      <c r="L78" s="32">
        <v>59278.0</v>
      </c>
      <c r="M78" s="33">
        <v>42.0</v>
      </c>
      <c r="N78" s="33" t="s">
        <v>54</v>
      </c>
      <c r="O78" s="32">
        <v>729.0</v>
      </c>
      <c r="P78" s="78">
        <v>0.016</v>
      </c>
      <c r="Q78" s="36">
        <v>59182.0</v>
      </c>
      <c r="R78" s="36" t="s">
        <v>53</v>
      </c>
      <c r="S78" s="36">
        <v>633.0</v>
      </c>
      <c r="T78" s="36" t="s">
        <v>775</v>
      </c>
      <c r="U78" s="36" t="s">
        <v>776</v>
      </c>
      <c r="V78" s="37">
        <v>59278.0</v>
      </c>
      <c r="W78" s="37">
        <v>59275.0</v>
      </c>
      <c r="X78" s="37">
        <v>59278.0</v>
      </c>
      <c r="Y78" s="34" t="s">
        <v>777</v>
      </c>
      <c r="Z78" s="38">
        <v>59278.0</v>
      </c>
      <c r="AA78" s="34" t="s">
        <v>88</v>
      </c>
      <c r="AB78" s="39" t="s">
        <v>59</v>
      </c>
      <c r="AC78" s="36" t="s">
        <v>778</v>
      </c>
      <c r="AD78" s="63" t="s">
        <v>61</v>
      </c>
      <c r="AE78" s="40">
        <v>0.64</v>
      </c>
      <c r="AF78" s="64">
        <v>2.0E-83</v>
      </c>
      <c r="AG78" s="34" t="s">
        <v>779</v>
      </c>
      <c r="AH78" s="38">
        <v>59278.0</v>
      </c>
      <c r="AI78" s="38">
        <f t="shared" si="12"/>
        <v>729</v>
      </c>
      <c r="AJ78" s="69" t="s">
        <v>173</v>
      </c>
      <c r="AK78" s="71" t="s">
        <v>61</v>
      </c>
      <c r="AL78" s="71" t="s">
        <v>61</v>
      </c>
      <c r="AM78" s="71" t="s">
        <v>61</v>
      </c>
      <c r="AN78" s="71" t="s">
        <v>61</v>
      </c>
      <c r="AO78" s="71" t="s">
        <v>61</v>
      </c>
      <c r="AP78" s="69" t="s">
        <v>173</v>
      </c>
      <c r="AQ78" s="63" t="s">
        <v>780</v>
      </c>
      <c r="AR78" s="33" t="s">
        <v>204</v>
      </c>
      <c r="AS78" s="32">
        <v>0.0</v>
      </c>
      <c r="AT78" s="38">
        <v>59278.0</v>
      </c>
      <c r="AU78" s="44" t="s">
        <v>88</v>
      </c>
      <c r="AV78" s="45"/>
      <c r="AW78" s="45"/>
      <c r="AX78" s="45"/>
    </row>
    <row r="79">
      <c r="A79" s="80">
        <v>76.0</v>
      </c>
      <c r="B79" s="80">
        <v>77.0</v>
      </c>
      <c r="C79" s="33">
        <v>59275.0</v>
      </c>
      <c r="D79" s="33" t="s">
        <v>51</v>
      </c>
      <c r="E79" s="34" t="s">
        <v>781</v>
      </c>
      <c r="F79" s="32">
        <v>59763.0</v>
      </c>
      <c r="G79" s="33" t="s">
        <v>54</v>
      </c>
      <c r="H79" s="32">
        <v>489.0</v>
      </c>
      <c r="I79" s="32">
        <v>59763.0</v>
      </c>
      <c r="J79" s="33" t="s">
        <v>54</v>
      </c>
      <c r="K79" s="32">
        <v>489.0</v>
      </c>
      <c r="L79" s="32">
        <v>59763.0</v>
      </c>
      <c r="M79" s="32">
        <v>15.0</v>
      </c>
      <c r="N79" s="33" t="s">
        <v>54</v>
      </c>
      <c r="O79" s="32">
        <v>489.0</v>
      </c>
      <c r="P79" s="35">
        <v>0.077</v>
      </c>
      <c r="Q79" s="36">
        <v>59580.0</v>
      </c>
      <c r="R79" s="36" t="s">
        <v>54</v>
      </c>
      <c r="S79" s="36">
        <v>306.0</v>
      </c>
      <c r="T79" s="36" t="s">
        <v>782</v>
      </c>
      <c r="U79" s="36" t="s">
        <v>783</v>
      </c>
      <c r="V79" s="37">
        <v>59763.0</v>
      </c>
      <c r="W79" s="37">
        <v>59763.0</v>
      </c>
      <c r="X79" s="37">
        <v>59763.0</v>
      </c>
      <c r="Y79" s="34" t="s">
        <v>784</v>
      </c>
      <c r="Z79" s="38">
        <v>59763.0</v>
      </c>
      <c r="AA79" s="34" t="s">
        <v>88</v>
      </c>
      <c r="AB79" s="39" t="s">
        <v>59</v>
      </c>
      <c r="AC79" s="34" t="s">
        <v>785</v>
      </c>
      <c r="AD79" s="34" t="s">
        <v>61</v>
      </c>
      <c r="AE79" s="40">
        <v>0.75</v>
      </c>
      <c r="AF79" s="64">
        <v>3.0E-78</v>
      </c>
      <c r="AG79" s="34" t="s">
        <v>786</v>
      </c>
      <c r="AH79" s="38">
        <v>59763.0</v>
      </c>
      <c r="AI79" s="38">
        <f t="shared" si="12"/>
        <v>489</v>
      </c>
      <c r="AJ79" s="69" t="s">
        <v>173</v>
      </c>
      <c r="AK79" s="71" t="s">
        <v>61</v>
      </c>
      <c r="AL79" s="71" t="s">
        <v>61</v>
      </c>
      <c r="AM79" s="71" t="s">
        <v>61</v>
      </c>
      <c r="AN79" s="71" t="s">
        <v>61</v>
      </c>
      <c r="AO79" s="71" t="s">
        <v>61</v>
      </c>
      <c r="AP79" s="69" t="s">
        <v>173</v>
      </c>
      <c r="AQ79" s="34" t="s">
        <v>252</v>
      </c>
      <c r="AR79" s="33" t="s">
        <v>204</v>
      </c>
      <c r="AS79" s="32">
        <v>0.0</v>
      </c>
      <c r="AT79" s="38">
        <v>59763.0</v>
      </c>
      <c r="AU79" s="44" t="s">
        <v>88</v>
      </c>
      <c r="AV79" s="74"/>
      <c r="AW79" s="74"/>
      <c r="AX79" s="74"/>
    </row>
    <row r="80">
      <c r="A80" s="80">
        <v>77.0</v>
      </c>
      <c r="B80" s="80">
        <v>78.0</v>
      </c>
      <c r="C80" s="33">
        <v>59896.0</v>
      </c>
      <c r="D80" s="33" t="s">
        <v>51</v>
      </c>
      <c r="E80" s="34" t="s">
        <v>787</v>
      </c>
      <c r="F80" s="32">
        <v>60906.0</v>
      </c>
      <c r="G80" s="33" t="s">
        <v>53</v>
      </c>
      <c r="H80" s="32">
        <v>1011.0</v>
      </c>
      <c r="I80" s="32">
        <v>60906.0</v>
      </c>
      <c r="J80" s="33" t="s">
        <v>53</v>
      </c>
      <c r="K80" s="32">
        <v>1011.0</v>
      </c>
      <c r="L80" s="32">
        <v>60906.0</v>
      </c>
      <c r="M80" s="32">
        <v>68.0</v>
      </c>
      <c r="N80" s="33" t="s">
        <v>53</v>
      </c>
      <c r="O80" s="32">
        <v>1011.0</v>
      </c>
      <c r="P80" s="35">
        <v>0.5</v>
      </c>
      <c r="Q80" s="36">
        <v>60906.0</v>
      </c>
      <c r="R80" s="36" t="s">
        <v>53</v>
      </c>
      <c r="S80" s="36">
        <v>1011.0</v>
      </c>
      <c r="T80" s="36" t="s">
        <v>788</v>
      </c>
      <c r="U80" s="36" t="s">
        <v>789</v>
      </c>
      <c r="V80" s="37">
        <v>60906.0</v>
      </c>
      <c r="W80" s="37">
        <v>60906.0</v>
      </c>
      <c r="X80" s="37">
        <v>60906.0</v>
      </c>
      <c r="Y80" s="34" t="s">
        <v>790</v>
      </c>
      <c r="Z80" s="38">
        <v>60906.0</v>
      </c>
      <c r="AA80" s="34" t="s">
        <v>88</v>
      </c>
      <c r="AB80" s="39" t="s">
        <v>59</v>
      </c>
      <c r="AC80" s="34" t="s">
        <v>791</v>
      </c>
      <c r="AD80" s="34" t="s">
        <v>61</v>
      </c>
      <c r="AE80" s="40">
        <v>0.97</v>
      </c>
      <c r="AF80" s="36">
        <v>0.0</v>
      </c>
      <c r="AG80" s="34" t="s">
        <v>792</v>
      </c>
      <c r="AH80" s="38">
        <v>60906.0</v>
      </c>
      <c r="AI80" s="38">
        <f t="shared" si="12"/>
        <v>1011</v>
      </c>
      <c r="AJ80" s="34" t="s">
        <v>793</v>
      </c>
      <c r="AK80" s="34" t="s">
        <v>133</v>
      </c>
      <c r="AL80" s="34" t="s">
        <v>61</v>
      </c>
      <c r="AM80" s="34" t="s">
        <v>794</v>
      </c>
      <c r="AN80" s="41">
        <f>(301-83+1)/(AI80/3)</f>
        <v>0.649851632</v>
      </c>
      <c r="AO80" s="98">
        <v>0.999</v>
      </c>
      <c r="AP80" s="34" t="s">
        <v>795</v>
      </c>
      <c r="AQ80" s="34" t="s">
        <v>780</v>
      </c>
      <c r="AR80" s="33" t="s">
        <v>404</v>
      </c>
      <c r="AS80" s="32">
        <v>0.0</v>
      </c>
      <c r="AT80" s="38">
        <v>60906.0</v>
      </c>
      <c r="AU80" s="44" t="s">
        <v>88</v>
      </c>
      <c r="AV80" s="45"/>
      <c r="AW80" s="45"/>
      <c r="AX80" s="45"/>
    </row>
    <row r="81">
      <c r="A81" s="80">
        <v>78.0</v>
      </c>
      <c r="B81" s="80">
        <v>79.0</v>
      </c>
      <c r="C81" s="33">
        <v>61115.0</v>
      </c>
      <c r="D81" s="33" t="s">
        <v>51</v>
      </c>
      <c r="E81" s="34" t="s">
        <v>796</v>
      </c>
      <c r="F81" s="33">
        <v>61390.0</v>
      </c>
      <c r="G81" s="33" t="s">
        <v>53</v>
      </c>
      <c r="H81" s="33">
        <v>276.0</v>
      </c>
      <c r="I81" s="33">
        <v>61390.0</v>
      </c>
      <c r="J81" s="33" t="s">
        <v>53</v>
      </c>
      <c r="K81" s="33">
        <v>276.0</v>
      </c>
      <c r="L81" s="32">
        <v>61390.0</v>
      </c>
      <c r="M81" s="32">
        <v>52.0</v>
      </c>
      <c r="N81" s="33" t="s">
        <v>53</v>
      </c>
      <c r="O81" s="32">
        <v>276.0</v>
      </c>
      <c r="P81" s="35">
        <v>0.089</v>
      </c>
      <c r="Q81" s="36">
        <v>61390.0</v>
      </c>
      <c r="R81" s="36" t="s">
        <v>53</v>
      </c>
      <c r="S81" s="36">
        <v>276.0</v>
      </c>
      <c r="T81" s="36" t="s">
        <v>797</v>
      </c>
      <c r="U81" s="36" t="s">
        <v>798</v>
      </c>
      <c r="V81" s="37">
        <v>61390.0</v>
      </c>
      <c r="W81" s="37">
        <v>61390.0</v>
      </c>
      <c r="X81" s="37">
        <v>61390.0</v>
      </c>
      <c r="Y81" s="63" t="s">
        <v>799</v>
      </c>
      <c r="Z81" s="38">
        <v>61390.0</v>
      </c>
      <c r="AA81" s="34" t="s">
        <v>88</v>
      </c>
      <c r="AB81" s="39" t="s">
        <v>59</v>
      </c>
      <c r="AC81" s="34" t="s">
        <v>800</v>
      </c>
      <c r="AD81" s="63" t="s">
        <v>61</v>
      </c>
      <c r="AE81" s="40">
        <v>0.88</v>
      </c>
      <c r="AF81" s="64">
        <v>1.0E-37</v>
      </c>
      <c r="AG81" s="34" t="s">
        <v>801</v>
      </c>
      <c r="AH81" s="38">
        <v>61390.0</v>
      </c>
      <c r="AI81" s="38">
        <f t="shared" si="12"/>
        <v>276</v>
      </c>
      <c r="AJ81" s="69" t="s">
        <v>173</v>
      </c>
      <c r="AK81" s="71" t="s">
        <v>61</v>
      </c>
      <c r="AL81" s="71" t="s">
        <v>61</v>
      </c>
      <c r="AM81" s="71" t="s">
        <v>61</v>
      </c>
      <c r="AN81" s="71" t="s">
        <v>61</v>
      </c>
      <c r="AO81" s="71" t="s">
        <v>61</v>
      </c>
      <c r="AP81" s="69" t="s">
        <v>173</v>
      </c>
      <c r="AQ81" s="34" t="s">
        <v>685</v>
      </c>
      <c r="AR81" s="33" t="s">
        <v>404</v>
      </c>
      <c r="AS81" s="32">
        <v>0.0</v>
      </c>
      <c r="AT81" s="38">
        <v>61390.0</v>
      </c>
      <c r="AU81" s="44" t="s">
        <v>88</v>
      </c>
      <c r="AV81" s="93"/>
      <c r="AW81" s="93"/>
      <c r="AX81" s="93"/>
    </row>
    <row r="82">
      <c r="A82" s="80">
        <v>79.0</v>
      </c>
      <c r="B82" s="80">
        <v>80.0</v>
      </c>
      <c r="C82" s="33">
        <v>61585.0</v>
      </c>
      <c r="D82" s="33" t="s">
        <v>83</v>
      </c>
      <c r="E82" s="34" t="s">
        <v>802</v>
      </c>
      <c r="F82" s="32">
        <v>61758.0</v>
      </c>
      <c r="G82" s="33" t="s">
        <v>53</v>
      </c>
      <c r="H82" s="32">
        <v>174.0</v>
      </c>
      <c r="I82" s="32">
        <v>61758.0</v>
      </c>
      <c r="J82" s="33" t="s">
        <v>53</v>
      </c>
      <c r="K82" s="32">
        <v>174.0</v>
      </c>
      <c r="L82" s="32">
        <v>61758.0</v>
      </c>
      <c r="M82" s="32">
        <v>3.0</v>
      </c>
      <c r="N82" s="33" t="s">
        <v>53</v>
      </c>
      <c r="O82" s="32">
        <v>174.0</v>
      </c>
      <c r="P82" s="35">
        <v>1.0</v>
      </c>
      <c r="Q82" s="36">
        <v>61737.0</v>
      </c>
      <c r="R82" s="36" t="s">
        <v>53</v>
      </c>
      <c r="S82" s="36">
        <v>153.0</v>
      </c>
      <c r="T82" s="36" t="s">
        <v>803</v>
      </c>
      <c r="U82" s="36" t="s">
        <v>804</v>
      </c>
      <c r="V82" s="37">
        <v>61758.0</v>
      </c>
      <c r="W82" s="37">
        <v>61758.0</v>
      </c>
      <c r="X82" s="37">
        <v>61758.0</v>
      </c>
      <c r="Y82" s="34" t="s">
        <v>805</v>
      </c>
      <c r="Z82" s="38">
        <v>61758.0</v>
      </c>
      <c r="AA82" s="34" t="s">
        <v>88</v>
      </c>
      <c r="AB82" s="39" t="s">
        <v>59</v>
      </c>
      <c r="AC82" s="34" t="s">
        <v>806</v>
      </c>
      <c r="AD82" s="63" t="s">
        <v>61</v>
      </c>
      <c r="AE82" s="40">
        <v>0.41</v>
      </c>
      <c r="AF82" s="36">
        <v>0.006</v>
      </c>
      <c r="AG82" s="34" t="s">
        <v>807</v>
      </c>
      <c r="AH82" s="38">
        <v>61758.0</v>
      </c>
      <c r="AI82" s="38">
        <f t="shared" si="12"/>
        <v>174</v>
      </c>
      <c r="AJ82" s="69" t="s">
        <v>173</v>
      </c>
      <c r="AK82" s="71" t="s">
        <v>61</v>
      </c>
      <c r="AL82" s="71" t="s">
        <v>61</v>
      </c>
      <c r="AM82" s="71" t="s">
        <v>61</v>
      </c>
      <c r="AN82" s="71" t="s">
        <v>61</v>
      </c>
      <c r="AO82" s="71" t="s">
        <v>61</v>
      </c>
      <c r="AP82" s="69" t="s">
        <v>173</v>
      </c>
      <c r="AQ82" s="63" t="s">
        <v>252</v>
      </c>
      <c r="AR82" s="33" t="s">
        <v>204</v>
      </c>
      <c r="AS82" s="32">
        <v>0.0</v>
      </c>
      <c r="AT82" s="38">
        <v>61758.0</v>
      </c>
      <c r="AU82" s="44" t="s">
        <v>88</v>
      </c>
      <c r="AV82" s="45"/>
      <c r="AW82" s="45"/>
      <c r="AX82" s="45"/>
    </row>
    <row r="83">
      <c r="A83" s="80">
        <v>80.0</v>
      </c>
      <c r="B83" s="80">
        <v>81.0</v>
      </c>
      <c r="C83" s="33">
        <v>61751.0</v>
      </c>
      <c r="D83" s="33" t="s">
        <v>51</v>
      </c>
      <c r="E83" s="34" t="s">
        <v>808</v>
      </c>
      <c r="F83" s="32">
        <v>62080.0</v>
      </c>
      <c r="G83" s="33" t="s">
        <v>53</v>
      </c>
      <c r="H83" s="32">
        <v>330.0</v>
      </c>
      <c r="I83" s="32">
        <v>62080.0</v>
      </c>
      <c r="J83" s="33" t="s">
        <v>53</v>
      </c>
      <c r="K83" s="32">
        <v>330.0</v>
      </c>
      <c r="L83" s="32">
        <v>62080.0</v>
      </c>
      <c r="M83" s="32">
        <v>35.0</v>
      </c>
      <c r="N83" s="33" t="s">
        <v>53</v>
      </c>
      <c r="O83" s="32">
        <v>330.0</v>
      </c>
      <c r="P83" s="35">
        <v>0.062</v>
      </c>
      <c r="Q83" s="36">
        <v>62080.0</v>
      </c>
      <c r="R83" s="36" t="s">
        <v>53</v>
      </c>
      <c r="S83" s="36">
        <v>330.0</v>
      </c>
      <c r="T83" s="36" t="s">
        <v>809</v>
      </c>
      <c r="U83" s="36" t="s">
        <v>810</v>
      </c>
      <c r="V83" s="37">
        <v>62080.0</v>
      </c>
      <c r="W83" s="37">
        <v>62080.0</v>
      </c>
      <c r="X83" s="37">
        <v>62080.0</v>
      </c>
      <c r="Y83" s="34" t="s">
        <v>811</v>
      </c>
      <c r="Z83" s="38">
        <v>62080.0</v>
      </c>
      <c r="AA83" s="34" t="s">
        <v>88</v>
      </c>
      <c r="AB83" s="39" t="s">
        <v>59</v>
      </c>
      <c r="AC83" s="34" t="s">
        <v>812</v>
      </c>
      <c r="AD83" s="34" t="s">
        <v>61</v>
      </c>
      <c r="AE83" s="40">
        <v>0.71</v>
      </c>
      <c r="AF83" s="64">
        <v>5.0E-37</v>
      </c>
      <c r="AG83" s="34" t="s">
        <v>813</v>
      </c>
      <c r="AH83" s="38">
        <v>62080.0</v>
      </c>
      <c r="AI83" s="38">
        <f t="shared" si="12"/>
        <v>330</v>
      </c>
      <c r="AJ83" s="69" t="s">
        <v>173</v>
      </c>
      <c r="AK83" s="71" t="s">
        <v>61</v>
      </c>
      <c r="AL83" s="71" t="s">
        <v>61</v>
      </c>
      <c r="AM83" s="71" t="s">
        <v>61</v>
      </c>
      <c r="AN83" s="71" t="s">
        <v>61</v>
      </c>
      <c r="AO83" s="71" t="s">
        <v>61</v>
      </c>
      <c r="AP83" s="69" t="s">
        <v>173</v>
      </c>
      <c r="AQ83" s="34" t="s">
        <v>252</v>
      </c>
      <c r="AR83" s="33" t="s">
        <v>137</v>
      </c>
      <c r="AS83" s="32">
        <v>1.0</v>
      </c>
      <c r="AT83" s="38">
        <v>62080.0</v>
      </c>
      <c r="AU83" s="73" t="s">
        <v>138</v>
      </c>
      <c r="AV83" s="74"/>
      <c r="AW83" s="74"/>
      <c r="AX83" s="74"/>
    </row>
    <row r="84">
      <c r="A84" s="80">
        <v>81.0</v>
      </c>
      <c r="B84" s="80">
        <v>82.0</v>
      </c>
      <c r="C84" s="33">
        <v>62391.0</v>
      </c>
      <c r="D84" s="33" t="s">
        <v>176</v>
      </c>
      <c r="E84" s="34" t="s">
        <v>814</v>
      </c>
      <c r="F84" s="32">
        <v>62678.0</v>
      </c>
      <c r="G84" s="33" t="s">
        <v>53</v>
      </c>
      <c r="H84" s="32">
        <v>288.0</v>
      </c>
      <c r="I84" s="32">
        <v>62678.0</v>
      </c>
      <c r="J84" s="33" t="s">
        <v>53</v>
      </c>
      <c r="K84" s="32">
        <v>288.0</v>
      </c>
      <c r="L84" s="32">
        <v>62678.0</v>
      </c>
      <c r="M84" s="32">
        <v>6.0</v>
      </c>
      <c r="N84" s="33" t="s">
        <v>53</v>
      </c>
      <c r="O84" s="32">
        <v>288.0</v>
      </c>
      <c r="P84" s="35">
        <v>0.091</v>
      </c>
      <c r="Q84" s="36">
        <v>62678.0</v>
      </c>
      <c r="R84" s="36" t="s">
        <v>53</v>
      </c>
      <c r="S84" s="36">
        <v>288.0</v>
      </c>
      <c r="T84" s="36" t="s">
        <v>438</v>
      </c>
      <c r="U84" s="36" t="s">
        <v>815</v>
      </c>
      <c r="V84" s="37">
        <v>62678.0</v>
      </c>
      <c r="W84" s="37">
        <v>62678.0</v>
      </c>
      <c r="X84" s="37">
        <v>62678.0</v>
      </c>
      <c r="Y84" s="34" t="s">
        <v>816</v>
      </c>
      <c r="Z84" s="38">
        <v>62678.0</v>
      </c>
      <c r="AA84" s="34" t="s">
        <v>88</v>
      </c>
      <c r="AB84" s="39" t="s">
        <v>59</v>
      </c>
      <c r="AC84" s="34" t="s">
        <v>817</v>
      </c>
      <c r="AD84" s="34" t="s">
        <v>61</v>
      </c>
      <c r="AE84" s="40">
        <v>0.65</v>
      </c>
      <c r="AF84" s="34" t="s">
        <v>818</v>
      </c>
      <c r="AG84" s="34" t="s">
        <v>819</v>
      </c>
      <c r="AH84" s="38">
        <v>62678.0</v>
      </c>
      <c r="AI84" s="38">
        <f t="shared" si="12"/>
        <v>288</v>
      </c>
      <c r="AJ84" s="69" t="s">
        <v>173</v>
      </c>
      <c r="AK84" s="71" t="s">
        <v>61</v>
      </c>
      <c r="AL84" s="71" t="s">
        <v>61</v>
      </c>
      <c r="AM84" s="71" t="s">
        <v>61</v>
      </c>
      <c r="AN84" s="71" t="s">
        <v>61</v>
      </c>
      <c r="AO84" s="71" t="s">
        <v>61</v>
      </c>
      <c r="AP84" s="69" t="s">
        <v>173</v>
      </c>
      <c r="AQ84" s="34" t="s">
        <v>620</v>
      </c>
      <c r="AR84" s="33" t="s">
        <v>404</v>
      </c>
      <c r="AS84" s="32">
        <v>0.0</v>
      </c>
      <c r="AT84" s="38">
        <v>62678.0</v>
      </c>
      <c r="AU84" s="44" t="s">
        <v>88</v>
      </c>
      <c r="AV84" s="45"/>
      <c r="AW84" s="45"/>
      <c r="AX84" s="45"/>
    </row>
    <row r="85">
      <c r="A85" s="80">
        <v>82.0</v>
      </c>
      <c r="B85" s="80">
        <v>83.0</v>
      </c>
      <c r="C85" s="33">
        <v>62688.0</v>
      </c>
      <c r="D85" s="33" t="s">
        <v>51</v>
      </c>
      <c r="E85" s="34" t="s">
        <v>814</v>
      </c>
      <c r="F85" s="33">
        <v>62834.0</v>
      </c>
      <c r="G85" s="33" t="s">
        <v>54</v>
      </c>
      <c r="H85" s="33">
        <v>147.0</v>
      </c>
      <c r="I85" s="33">
        <v>62846.0</v>
      </c>
      <c r="J85" s="33" t="s">
        <v>54</v>
      </c>
      <c r="K85" s="33">
        <v>159.0</v>
      </c>
      <c r="L85" s="32">
        <v>62834.0</v>
      </c>
      <c r="M85" s="32">
        <v>10.0</v>
      </c>
      <c r="N85" s="33" t="s">
        <v>54</v>
      </c>
      <c r="O85" s="32">
        <v>147.0</v>
      </c>
      <c r="P85" s="35">
        <v>0.333</v>
      </c>
      <c r="Q85" s="36">
        <v>62756.0</v>
      </c>
      <c r="R85" s="36" t="s">
        <v>53</v>
      </c>
      <c r="S85" s="36">
        <v>69.0</v>
      </c>
      <c r="T85" s="36" t="s">
        <v>820</v>
      </c>
      <c r="U85" s="36" t="s">
        <v>821</v>
      </c>
      <c r="V85" s="37">
        <v>62834.0</v>
      </c>
      <c r="W85" s="37">
        <v>62846.0</v>
      </c>
      <c r="X85" s="37">
        <v>62834.0</v>
      </c>
      <c r="Y85" s="63" t="s">
        <v>822</v>
      </c>
      <c r="Z85" s="38">
        <v>62846.0</v>
      </c>
      <c r="AA85" s="34" t="s">
        <v>88</v>
      </c>
      <c r="AB85" s="39" t="s">
        <v>59</v>
      </c>
      <c r="AC85" s="34" t="s">
        <v>823</v>
      </c>
      <c r="AD85" s="63" t="s">
        <v>61</v>
      </c>
      <c r="AE85" s="40">
        <v>0.82</v>
      </c>
      <c r="AF85" s="64">
        <v>7.0E-18</v>
      </c>
      <c r="AG85" s="34" t="s">
        <v>824</v>
      </c>
      <c r="AH85" s="38">
        <v>62846.0</v>
      </c>
      <c r="AI85" s="38">
        <f t="shared" si="12"/>
        <v>159</v>
      </c>
      <c r="AJ85" s="69" t="s">
        <v>173</v>
      </c>
      <c r="AK85" s="71" t="s">
        <v>61</v>
      </c>
      <c r="AL85" s="71" t="s">
        <v>61</v>
      </c>
      <c r="AM85" s="71" t="s">
        <v>61</v>
      </c>
      <c r="AN85" s="71" t="s">
        <v>61</v>
      </c>
      <c r="AO85" s="71" t="s">
        <v>61</v>
      </c>
      <c r="AP85" s="69" t="s">
        <v>173</v>
      </c>
      <c r="AQ85" s="34" t="s">
        <v>252</v>
      </c>
      <c r="AR85" s="33" t="s">
        <v>8</v>
      </c>
      <c r="AS85" s="32" t="s">
        <v>825</v>
      </c>
      <c r="AT85" s="38">
        <v>62846.0</v>
      </c>
      <c r="AU85" s="44" t="s">
        <v>138</v>
      </c>
      <c r="AV85" s="45"/>
      <c r="AW85" s="45"/>
      <c r="AX85" s="45"/>
    </row>
    <row r="86">
      <c r="A86" s="80">
        <v>83.0</v>
      </c>
      <c r="B86" s="80">
        <v>84.0</v>
      </c>
      <c r="C86" s="33">
        <v>62843.0</v>
      </c>
      <c r="D86" s="33" t="s">
        <v>51</v>
      </c>
      <c r="E86" s="34" t="s">
        <v>826</v>
      </c>
      <c r="F86" s="32">
        <v>63079.0</v>
      </c>
      <c r="G86" s="33" t="s">
        <v>53</v>
      </c>
      <c r="H86" s="32">
        <v>237.0</v>
      </c>
      <c r="I86" s="32">
        <v>63079.0</v>
      </c>
      <c r="J86" s="33" t="s">
        <v>53</v>
      </c>
      <c r="K86" s="32">
        <v>237.0</v>
      </c>
      <c r="L86" s="32">
        <v>63079.0</v>
      </c>
      <c r="M86" s="32">
        <v>4.0</v>
      </c>
      <c r="N86" s="33" t="s">
        <v>53</v>
      </c>
      <c r="O86" s="32">
        <v>237.0</v>
      </c>
      <c r="P86" s="35">
        <v>1.0</v>
      </c>
      <c r="Q86" s="36">
        <v>63079.0</v>
      </c>
      <c r="R86" s="36" t="s">
        <v>53</v>
      </c>
      <c r="S86" s="36">
        <v>237.0</v>
      </c>
      <c r="T86" s="36" t="s">
        <v>827</v>
      </c>
      <c r="U86" s="36" t="s">
        <v>828</v>
      </c>
      <c r="V86" s="37">
        <v>63079.0</v>
      </c>
      <c r="W86" s="37">
        <v>63079.0</v>
      </c>
      <c r="X86" s="37">
        <v>63079.0</v>
      </c>
      <c r="Y86" s="34" t="s">
        <v>829</v>
      </c>
      <c r="Z86" s="38">
        <v>63079.0</v>
      </c>
      <c r="AA86" s="34" t="s">
        <v>88</v>
      </c>
      <c r="AB86" s="39" t="s">
        <v>59</v>
      </c>
      <c r="AC86" s="34" t="s">
        <v>830</v>
      </c>
      <c r="AD86" s="63" t="s">
        <v>61</v>
      </c>
      <c r="AE86" s="40">
        <v>0.96</v>
      </c>
      <c r="AF86" s="64">
        <v>1.0E-38</v>
      </c>
      <c r="AG86" s="34" t="s">
        <v>831</v>
      </c>
      <c r="AH86" s="38">
        <v>63079.0</v>
      </c>
      <c r="AI86" s="38">
        <f t="shared" si="12"/>
        <v>237</v>
      </c>
      <c r="AJ86" s="69" t="s">
        <v>173</v>
      </c>
      <c r="AK86" s="71" t="s">
        <v>61</v>
      </c>
      <c r="AL86" s="71" t="s">
        <v>61</v>
      </c>
      <c r="AM86" s="71" t="s">
        <v>61</v>
      </c>
      <c r="AN86" s="71" t="s">
        <v>61</v>
      </c>
      <c r="AO86" s="71" t="s">
        <v>61</v>
      </c>
      <c r="AP86" s="69" t="s">
        <v>173</v>
      </c>
      <c r="AQ86" s="34" t="s">
        <v>620</v>
      </c>
      <c r="AR86" s="33" t="s">
        <v>204</v>
      </c>
      <c r="AS86" s="32">
        <v>0.0</v>
      </c>
      <c r="AT86" s="38">
        <v>63079.0</v>
      </c>
      <c r="AU86" s="44" t="s">
        <v>88</v>
      </c>
      <c r="AV86" s="45"/>
      <c r="AW86" s="45"/>
      <c r="AX86" s="45"/>
    </row>
    <row r="87">
      <c r="T87" s="99"/>
    </row>
    <row r="88">
      <c r="T88" s="99"/>
    </row>
    <row r="89">
      <c r="T89" s="99"/>
    </row>
    <row r="90">
      <c r="T90" s="99"/>
    </row>
    <row r="91">
      <c r="T91" s="99"/>
    </row>
    <row r="92">
      <c r="T92" s="99"/>
    </row>
    <row r="93">
      <c r="T93" s="99"/>
    </row>
    <row r="94">
      <c r="T94" s="99"/>
    </row>
    <row r="95">
      <c r="T95" s="99"/>
    </row>
    <row r="96">
      <c r="T96" s="99"/>
    </row>
    <row r="97">
      <c r="T97" s="99"/>
    </row>
    <row r="98">
      <c r="T98" s="99"/>
    </row>
    <row r="99">
      <c r="T99" s="99"/>
    </row>
    <row r="100">
      <c r="T100" s="99"/>
    </row>
    <row r="101">
      <c r="T101" s="99"/>
    </row>
    <row r="102">
      <c r="T102" s="99"/>
    </row>
    <row r="103">
      <c r="T103" s="99"/>
    </row>
    <row r="104">
      <c r="T104" s="99"/>
    </row>
    <row r="105">
      <c r="T105" s="99"/>
    </row>
    <row r="106">
      <c r="T106" s="99"/>
    </row>
    <row r="107">
      <c r="T107" s="99"/>
    </row>
    <row r="108">
      <c r="T108" s="99"/>
    </row>
    <row r="109">
      <c r="T109" s="99"/>
    </row>
    <row r="110">
      <c r="T110" s="99"/>
    </row>
    <row r="111">
      <c r="T111" s="99"/>
    </row>
    <row r="112">
      <c r="T112" s="99"/>
    </row>
    <row r="113">
      <c r="T113" s="99"/>
    </row>
    <row r="114">
      <c r="T114" s="99"/>
    </row>
    <row r="115">
      <c r="T115" s="99"/>
    </row>
    <row r="116">
      <c r="T116" s="99"/>
    </row>
    <row r="117">
      <c r="T117" s="99"/>
    </row>
    <row r="118">
      <c r="T118" s="99"/>
    </row>
    <row r="119">
      <c r="T119" s="99"/>
    </row>
    <row r="120">
      <c r="T120" s="99"/>
    </row>
    <row r="121">
      <c r="T121" s="99"/>
    </row>
    <row r="122">
      <c r="T122" s="99"/>
    </row>
    <row r="123">
      <c r="T123" s="99"/>
    </row>
    <row r="124">
      <c r="T124" s="99"/>
    </row>
    <row r="125">
      <c r="T125" s="99"/>
    </row>
    <row r="126">
      <c r="T126" s="99"/>
    </row>
    <row r="127">
      <c r="T127" s="99"/>
    </row>
    <row r="128">
      <c r="T128" s="99"/>
    </row>
    <row r="129">
      <c r="T129" s="99"/>
    </row>
    <row r="130">
      <c r="T130" s="99"/>
    </row>
    <row r="131">
      <c r="T131" s="99"/>
    </row>
    <row r="132">
      <c r="T132" s="99"/>
    </row>
    <row r="133">
      <c r="T133" s="99"/>
    </row>
    <row r="134">
      <c r="T134" s="99"/>
    </row>
    <row r="135">
      <c r="T135" s="99"/>
    </row>
    <row r="136">
      <c r="T136" s="99"/>
    </row>
    <row r="137">
      <c r="T137" s="99"/>
    </row>
    <row r="138">
      <c r="T138" s="99"/>
    </row>
    <row r="139">
      <c r="T139" s="99"/>
    </row>
    <row r="140">
      <c r="T140" s="99"/>
    </row>
    <row r="141">
      <c r="T141" s="99"/>
    </row>
    <row r="142">
      <c r="T142" s="99"/>
    </row>
    <row r="143">
      <c r="T143" s="99"/>
    </row>
    <row r="144">
      <c r="T144" s="99"/>
    </row>
    <row r="145">
      <c r="T145" s="99"/>
    </row>
    <row r="146">
      <c r="T146" s="99"/>
    </row>
    <row r="147">
      <c r="T147" s="99"/>
    </row>
    <row r="148">
      <c r="T148" s="99"/>
    </row>
    <row r="149">
      <c r="T149" s="99"/>
    </row>
    <row r="150">
      <c r="T150" s="99"/>
    </row>
    <row r="151">
      <c r="T151" s="99"/>
    </row>
    <row r="152">
      <c r="T152" s="99"/>
    </row>
    <row r="153">
      <c r="T153" s="99"/>
    </row>
    <row r="154">
      <c r="T154" s="99"/>
    </row>
    <row r="155">
      <c r="T155" s="99"/>
    </row>
    <row r="156">
      <c r="T156" s="99"/>
    </row>
    <row r="157">
      <c r="T157" s="99"/>
    </row>
    <row r="158">
      <c r="T158" s="99"/>
    </row>
    <row r="159">
      <c r="T159" s="99"/>
    </row>
    <row r="160">
      <c r="T160" s="99"/>
    </row>
    <row r="161">
      <c r="T161" s="99"/>
    </row>
    <row r="162">
      <c r="T162" s="99"/>
    </row>
    <row r="163">
      <c r="T163" s="99"/>
    </row>
    <row r="164">
      <c r="T164" s="99"/>
    </row>
    <row r="165">
      <c r="T165" s="99"/>
    </row>
    <row r="166">
      <c r="T166" s="99"/>
    </row>
    <row r="167">
      <c r="T167" s="99"/>
    </row>
    <row r="168">
      <c r="T168" s="99"/>
    </row>
    <row r="169">
      <c r="T169" s="99"/>
    </row>
    <row r="170">
      <c r="T170" s="99"/>
    </row>
    <row r="171">
      <c r="T171" s="99"/>
    </row>
    <row r="172">
      <c r="T172" s="99"/>
    </row>
    <row r="173">
      <c r="T173" s="99"/>
    </row>
    <row r="174">
      <c r="T174" s="99"/>
    </row>
    <row r="175">
      <c r="T175" s="99"/>
    </row>
    <row r="176">
      <c r="T176" s="99"/>
    </row>
    <row r="177">
      <c r="T177" s="99"/>
    </row>
    <row r="178">
      <c r="T178" s="99"/>
    </row>
    <row r="179">
      <c r="T179" s="99"/>
    </row>
    <row r="180">
      <c r="T180" s="99"/>
    </row>
    <row r="181">
      <c r="T181" s="99"/>
    </row>
    <row r="182">
      <c r="T182" s="99"/>
    </row>
    <row r="183">
      <c r="T183" s="99"/>
    </row>
    <row r="184">
      <c r="T184" s="99"/>
    </row>
    <row r="185">
      <c r="T185" s="99"/>
    </row>
    <row r="186">
      <c r="T186" s="99"/>
    </row>
    <row r="187">
      <c r="T187" s="99"/>
    </row>
    <row r="188">
      <c r="T188" s="99"/>
    </row>
    <row r="189">
      <c r="T189" s="99"/>
    </row>
    <row r="190">
      <c r="T190" s="99"/>
    </row>
    <row r="191">
      <c r="T191" s="99"/>
    </row>
    <row r="192">
      <c r="T192" s="99"/>
    </row>
    <row r="193">
      <c r="T193" s="99"/>
    </row>
    <row r="194">
      <c r="T194" s="99"/>
    </row>
    <row r="195">
      <c r="T195" s="99"/>
    </row>
    <row r="196">
      <c r="T196" s="99"/>
    </row>
    <row r="197">
      <c r="T197" s="99"/>
    </row>
    <row r="198">
      <c r="T198" s="99"/>
    </row>
    <row r="199">
      <c r="T199" s="99"/>
    </row>
    <row r="200">
      <c r="T200" s="99"/>
    </row>
    <row r="201">
      <c r="T201" s="99"/>
    </row>
    <row r="202">
      <c r="T202" s="99"/>
    </row>
    <row r="203">
      <c r="T203" s="99"/>
    </row>
    <row r="204">
      <c r="T204" s="99"/>
    </row>
    <row r="205">
      <c r="T205" s="99"/>
    </row>
    <row r="206">
      <c r="T206" s="99"/>
    </row>
    <row r="207">
      <c r="T207" s="99"/>
    </row>
    <row r="208">
      <c r="T208" s="99"/>
    </row>
    <row r="209">
      <c r="T209" s="99"/>
    </row>
    <row r="210">
      <c r="T210" s="99"/>
    </row>
    <row r="211">
      <c r="T211" s="99"/>
    </row>
    <row r="212">
      <c r="T212" s="99"/>
    </row>
    <row r="213">
      <c r="T213" s="99"/>
    </row>
    <row r="214">
      <c r="T214" s="99"/>
    </row>
    <row r="215">
      <c r="T215" s="99"/>
    </row>
    <row r="216">
      <c r="T216" s="99"/>
    </row>
    <row r="217">
      <c r="T217" s="99"/>
    </row>
    <row r="218">
      <c r="T218" s="99"/>
    </row>
    <row r="219">
      <c r="T219" s="99"/>
    </row>
    <row r="220">
      <c r="T220" s="99"/>
    </row>
    <row r="221">
      <c r="T221" s="99"/>
    </row>
    <row r="222">
      <c r="T222" s="99"/>
    </row>
    <row r="223">
      <c r="T223" s="99"/>
    </row>
    <row r="224">
      <c r="T224" s="99"/>
    </row>
    <row r="225">
      <c r="T225" s="99"/>
    </row>
    <row r="226">
      <c r="T226" s="99"/>
    </row>
    <row r="227">
      <c r="T227" s="99"/>
    </row>
    <row r="228">
      <c r="T228" s="99"/>
    </row>
    <row r="229">
      <c r="T229" s="99"/>
    </row>
    <row r="230">
      <c r="T230" s="99"/>
    </row>
    <row r="231">
      <c r="T231" s="99"/>
    </row>
    <row r="232">
      <c r="T232" s="99"/>
    </row>
    <row r="233">
      <c r="T233" s="99"/>
    </row>
    <row r="234">
      <c r="T234" s="99"/>
    </row>
    <row r="235">
      <c r="T235" s="99"/>
    </row>
    <row r="236">
      <c r="T236" s="99"/>
    </row>
    <row r="237">
      <c r="T237" s="99"/>
    </row>
    <row r="238">
      <c r="T238" s="99"/>
    </row>
    <row r="239">
      <c r="T239" s="99"/>
    </row>
    <row r="240">
      <c r="T240" s="99"/>
    </row>
    <row r="241">
      <c r="T241" s="99"/>
    </row>
    <row r="242">
      <c r="T242" s="99"/>
    </row>
    <row r="243">
      <c r="T243" s="99"/>
    </row>
    <row r="244">
      <c r="T244" s="99"/>
    </row>
    <row r="245">
      <c r="T245" s="99"/>
    </row>
    <row r="246">
      <c r="T246" s="99"/>
    </row>
    <row r="247">
      <c r="T247" s="99"/>
    </row>
    <row r="248">
      <c r="T248" s="99"/>
    </row>
    <row r="249">
      <c r="T249" s="99"/>
    </row>
    <row r="250">
      <c r="T250" s="99"/>
    </row>
    <row r="251">
      <c r="T251" s="99"/>
    </row>
    <row r="252">
      <c r="T252" s="99"/>
    </row>
    <row r="253">
      <c r="T253" s="99"/>
    </row>
    <row r="254">
      <c r="T254" s="99"/>
    </row>
    <row r="255">
      <c r="T255" s="99"/>
    </row>
    <row r="256">
      <c r="T256" s="99"/>
    </row>
    <row r="257">
      <c r="T257" s="99"/>
    </row>
    <row r="258">
      <c r="T258" s="99"/>
    </row>
    <row r="259">
      <c r="T259" s="99"/>
    </row>
    <row r="260">
      <c r="T260" s="99"/>
    </row>
    <row r="261">
      <c r="T261" s="99"/>
    </row>
    <row r="262">
      <c r="T262" s="99"/>
    </row>
    <row r="263">
      <c r="T263" s="99"/>
    </row>
    <row r="264">
      <c r="T264" s="99"/>
    </row>
    <row r="265">
      <c r="T265" s="99"/>
    </row>
    <row r="266">
      <c r="T266" s="99"/>
    </row>
    <row r="267">
      <c r="T267" s="99"/>
    </row>
    <row r="268">
      <c r="T268" s="99"/>
    </row>
    <row r="269">
      <c r="T269" s="99"/>
    </row>
    <row r="270">
      <c r="T270" s="99"/>
    </row>
    <row r="271">
      <c r="T271" s="99"/>
    </row>
    <row r="272">
      <c r="T272" s="99"/>
    </row>
    <row r="273">
      <c r="T273" s="99"/>
    </row>
    <row r="274">
      <c r="T274" s="99"/>
    </row>
    <row r="275">
      <c r="T275" s="99"/>
    </row>
    <row r="276">
      <c r="T276" s="99"/>
    </row>
    <row r="277">
      <c r="T277" s="99"/>
    </row>
    <row r="278">
      <c r="T278" s="99"/>
    </row>
    <row r="279">
      <c r="T279" s="99"/>
    </row>
    <row r="280">
      <c r="T280" s="99"/>
    </row>
    <row r="281">
      <c r="T281" s="99"/>
    </row>
    <row r="282">
      <c r="T282" s="99"/>
    </row>
    <row r="283">
      <c r="T283" s="99"/>
    </row>
    <row r="284">
      <c r="T284" s="99"/>
    </row>
    <row r="285">
      <c r="T285" s="99"/>
    </row>
    <row r="286">
      <c r="T286" s="99"/>
    </row>
    <row r="287">
      <c r="T287" s="99"/>
    </row>
    <row r="288">
      <c r="T288" s="99"/>
    </row>
    <row r="289">
      <c r="T289" s="99"/>
    </row>
    <row r="290">
      <c r="T290" s="99"/>
    </row>
    <row r="291">
      <c r="T291" s="99"/>
    </row>
    <row r="292">
      <c r="T292" s="99"/>
    </row>
    <row r="293">
      <c r="T293" s="99"/>
    </row>
    <row r="294">
      <c r="T294" s="99"/>
    </row>
    <row r="295">
      <c r="T295" s="99"/>
    </row>
    <row r="296">
      <c r="T296" s="99"/>
    </row>
    <row r="297">
      <c r="T297" s="99"/>
    </row>
    <row r="298">
      <c r="T298" s="99"/>
    </row>
    <row r="299">
      <c r="T299" s="99"/>
    </row>
    <row r="300">
      <c r="T300" s="99"/>
    </row>
    <row r="301">
      <c r="T301" s="99"/>
    </row>
    <row r="302">
      <c r="T302" s="99"/>
    </row>
    <row r="303">
      <c r="T303" s="99"/>
    </row>
    <row r="304">
      <c r="T304" s="99"/>
    </row>
    <row r="305">
      <c r="T305" s="99"/>
    </row>
    <row r="306">
      <c r="T306" s="99"/>
    </row>
    <row r="307">
      <c r="T307" s="99"/>
    </row>
    <row r="308">
      <c r="T308" s="99"/>
    </row>
    <row r="309">
      <c r="T309" s="99"/>
    </row>
    <row r="310">
      <c r="T310" s="99"/>
    </row>
    <row r="311">
      <c r="T311" s="99"/>
    </row>
    <row r="312">
      <c r="T312" s="99"/>
    </row>
    <row r="313">
      <c r="T313" s="99"/>
    </row>
    <row r="314">
      <c r="T314" s="99"/>
    </row>
    <row r="315">
      <c r="T315" s="99"/>
    </row>
    <row r="316">
      <c r="T316" s="99"/>
    </row>
    <row r="317">
      <c r="T317" s="99"/>
    </row>
    <row r="318">
      <c r="T318" s="99"/>
    </row>
    <row r="319">
      <c r="T319" s="99"/>
    </row>
    <row r="320">
      <c r="T320" s="99"/>
    </row>
    <row r="321">
      <c r="T321" s="99"/>
    </row>
    <row r="322">
      <c r="T322" s="99"/>
    </row>
    <row r="323">
      <c r="T323" s="99"/>
    </row>
    <row r="324">
      <c r="T324" s="99"/>
    </row>
    <row r="325">
      <c r="T325" s="99"/>
    </row>
    <row r="326">
      <c r="T326" s="99"/>
    </row>
    <row r="327">
      <c r="T327" s="99"/>
    </row>
    <row r="328">
      <c r="T328" s="99"/>
    </row>
    <row r="329">
      <c r="T329" s="99"/>
    </row>
    <row r="330">
      <c r="T330" s="99"/>
    </row>
    <row r="331">
      <c r="T331" s="99"/>
    </row>
    <row r="332">
      <c r="T332" s="99"/>
    </row>
    <row r="333">
      <c r="T333" s="99"/>
    </row>
    <row r="334">
      <c r="T334" s="99"/>
    </row>
    <row r="335">
      <c r="T335" s="99"/>
    </row>
    <row r="336">
      <c r="T336" s="99"/>
    </row>
    <row r="337">
      <c r="T337" s="99"/>
    </row>
    <row r="338">
      <c r="T338" s="99"/>
    </row>
    <row r="339">
      <c r="T339" s="99"/>
    </row>
    <row r="340">
      <c r="T340" s="99"/>
    </row>
    <row r="341">
      <c r="T341" s="99"/>
    </row>
    <row r="342">
      <c r="T342" s="99"/>
    </row>
    <row r="343">
      <c r="T343" s="99"/>
    </row>
    <row r="344">
      <c r="T344" s="99"/>
    </row>
    <row r="345">
      <c r="T345" s="99"/>
    </row>
    <row r="346">
      <c r="T346" s="99"/>
    </row>
    <row r="347">
      <c r="T347" s="99"/>
    </row>
    <row r="348">
      <c r="T348" s="99"/>
    </row>
    <row r="349">
      <c r="T349" s="99"/>
    </row>
    <row r="350">
      <c r="T350" s="99"/>
    </row>
    <row r="351">
      <c r="T351" s="99"/>
    </row>
    <row r="352">
      <c r="T352" s="99"/>
    </row>
    <row r="353">
      <c r="T353" s="99"/>
    </row>
    <row r="354">
      <c r="T354" s="99"/>
    </row>
    <row r="355">
      <c r="T355" s="99"/>
    </row>
    <row r="356">
      <c r="T356" s="99"/>
    </row>
    <row r="357">
      <c r="T357" s="99"/>
    </row>
    <row r="358">
      <c r="T358" s="99"/>
    </row>
    <row r="359">
      <c r="T359" s="99"/>
    </row>
    <row r="360">
      <c r="T360" s="99"/>
    </row>
    <row r="361">
      <c r="T361" s="99"/>
    </row>
    <row r="362">
      <c r="T362" s="99"/>
    </row>
    <row r="363">
      <c r="T363" s="99"/>
    </row>
    <row r="364">
      <c r="T364" s="99"/>
    </row>
    <row r="365">
      <c r="T365" s="99"/>
    </row>
    <row r="366">
      <c r="T366" s="99"/>
    </row>
    <row r="367">
      <c r="T367" s="99"/>
    </row>
    <row r="368">
      <c r="T368" s="99"/>
    </row>
    <row r="369">
      <c r="T369" s="99"/>
    </row>
    <row r="370">
      <c r="T370" s="99"/>
    </row>
    <row r="371">
      <c r="T371" s="99"/>
    </row>
    <row r="372">
      <c r="T372" s="99"/>
    </row>
    <row r="373">
      <c r="T373" s="99"/>
    </row>
    <row r="374">
      <c r="T374" s="99"/>
    </row>
    <row r="375">
      <c r="T375" s="99"/>
    </row>
    <row r="376">
      <c r="T376" s="99"/>
    </row>
    <row r="377">
      <c r="T377" s="99"/>
    </row>
    <row r="378">
      <c r="T378" s="99"/>
    </row>
    <row r="379">
      <c r="T379" s="99"/>
    </row>
    <row r="380">
      <c r="T380" s="99"/>
    </row>
    <row r="381">
      <c r="T381" s="99"/>
    </row>
    <row r="382">
      <c r="T382" s="99"/>
    </row>
    <row r="383">
      <c r="T383" s="99"/>
    </row>
    <row r="384">
      <c r="T384" s="99"/>
    </row>
    <row r="385">
      <c r="T385" s="99"/>
    </row>
    <row r="386">
      <c r="T386" s="99"/>
    </row>
    <row r="387">
      <c r="T387" s="99"/>
    </row>
    <row r="388">
      <c r="T388" s="99"/>
    </row>
    <row r="389">
      <c r="T389" s="99"/>
    </row>
    <row r="390">
      <c r="T390" s="99"/>
    </row>
    <row r="391">
      <c r="T391" s="99"/>
    </row>
    <row r="392">
      <c r="T392" s="99"/>
    </row>
    <row r="393">
      <c r="T393" s="99"/>
    </row>
    <row r="394">
      <c r="T394" s="99"/>
    </row>
    <row r="395">
      <c r="T395" s="99"/>
    </row>
    <row r="396">
      <c r="T396" s="99"/>
    </row>
    <row r="397">
      <c r="T397" s="99"/>
    </row>
    <row r="398">
      <c r="T398" s="99"/>
    </row>
    <row r="399">
      <c r="T399" s="99"/>
    </row>
    <row r="400">
      <c r="T400" s="99"/>
    </row>
    <row r="401">
      <c r="T401" s="99"/>
    </row>
    <row r="402">
      <c r="T402" s="99"/>
    </row>
    <row r="403">
      <c r="T403" s="99"/>
    </row>
    <row r="404">
      <c r="T404" s="99"/>
    </row>
    <row r="405">
      <c r="T405" s="99"/>
    </row>
    <row r="406">
      <c r="T406" s="99"/>
    </row>
    <row r="407">
      <c r="T407" s="99"/>
    </row>
    <row r="408">
      <c r="T408" s="99"/>
    </row>
    <row r="409">
      <c r="T409" s="99"/>
    </row>
    <row r="410">
      <c r="T410" s="99"/>
    </row>
    <row r="411">
      <c r="T411" s="99"/>
    </row>
    <row r="412">
      <c r="T412" s="99"/>
    </row>
    <row r="413">
      <c r="T413" s="99"/>
    </row>
    <row r="414">
      <c r="T414" s="99"/>
    </row>
    <row r="415">
      <c r="T415" s="99"/>
    </row>
    <row r="416">
      <c r="T416" s="99"/>
    </row>
    <row r="417">
      <c r="T417" s="99"/>
    </row>
    <row r="418">
      <c r="T418" s="99"/>
    </row>
    <row r="419">
      <c r="T419" s="99"/>
    </row>
    <row r="420">
      <c r="T420" s="99"/>
    </row>
    <row r="421">
      <c r="T421" s="99"/>
    </row>
    <row r="422">
      <c r="T422" s="99"/>
    </row>
    <row r="423">
      <c r="T423" s="99"/>
    </row>
    <row r="424">
      <c r="T424" s="99"/>
    </row>
    <row r="425">
      <c r="T425" s="99"/>
    </row>
    <row r="426">
      <c r="T426" s="99"/>
    </row>
    <row r="427">
      <c r="T427" s="99"/>
    </row>
    <row r="428">
      <c r="T428" s="99"/>
    </row>
    <row r="429">
      <c r="T429" s="99"/>
    </row>
    <row r="430">
      <c r="T430" s="99"/>
    </row>
    <row r="431">
      <c r="T431" s="99"/>
    </row>
    <row r="432">
      <c r="T432" s="99"/>
    </row>
    <row r="433">
      <c r="T433" s="99"/>
    </row>
    <row r="434">
      <c r="T434" s="99"/>
    </row>
    <row r="435">
      <c r="T435" s="99"/>
    </row>
    <row r="436">
      <c r="T436" s="99"/>
    </row>
    <row r="437">
      <c r="T437" s="99"/>
    </row>
    <row r="438">
      <c r="T438" s="99"/>
    </row>
    <row r="439">
      <c r="T439" s="99"/>
    </row>
    <row r="440">
      <c r="T440" s="99"/>
    </row>
    <row r="441">
      <c r="T441" s="99"/>
    </row>
    <row r="442">
      <c r="T442" s="99"/>
    </row>
    <row r="443">
      <c r="T443" s="99"/>
    </row>
    <row r="444">
      <c r="T444" s="99"/>
    </row>
    <row r="445">
      <c r="T445" s="99"/>
    </row>
    <row r="446">
      <c r="T446" s="99"/>
    </row>
    <row r="447">
      <c r="T447" s="99"/>
    </row>
    <row r="448">
      <c r="T448" s="99"/>
    </row>
    <row r="449">
      <c r="T449" s="99"/>
    </row>
    <row r="450">
      <c r="T450" s="99"/>
    </row>
    <row r="451">
      <c r="T451" s="99"/>
    </row>
    <row r="452">
      <c r="T452" s="99"/>
    </row>
    <row r="453">
      <c r="T453" s="99"/>
    </row>
    <row r="454">
      <c r="T454" s="99"/>
    </row>
    <row r="455">
      <c r="T455" s="99"/>
    </row>
    <row r="456">
      <c r="T456" s="99"/>
    </row>
    <row r="457">
      <c r="T457" s="99"/>
    </row>
    <row r="458">
      <c r="T458" s="99"/>
    </row>
    <row r="459">
      <c r="T459" s="99"/>
    </row>
    <row r="460">
      <c r="T460" s="99"/>
    </row>
    <row r="461">
      <c r="T461" s="99"/>
    </row>
    <row r="462">
      <c r="T462" s="99"/>
    </row>
    <row r="463">
      <c r="T463" s="99"/>
    </row>
    <row r="464">
      <c r="T464" s="99"/>
    </row>
    <row r="465">
      <c r="T465" s="99"/>
    </row>
    <row r="466">
      <c r="T466" s="99"/>
    </row>
    <row r="467">
      <c r="T467" s="99"/>
    </row>
    <row r="468">
      <c r="T468" s="99"/>
    </row>
    <row r="469">
      <c r="T469" s="99"/>
    </row>
    <row r="470">
      <c r="T470" s="99"/>
    </row>
    <row r="471">
      <c r="T471" s="99"/>
    </row>
    <row r="472">
      <c r="T472" s="99"/>
    </row>
    <row r="473">
      <c r="T473" s="99"/>
    </row>
    <row r="474">
      <c r="T474" s="99"/>
    </row>
    <row r="475">
      <c r="T475" s="99"/>
    </row>
    <row r="476">
      <c r="T476" s="99"/>
    </row>
    <row r="477">
      <c r="T477" s="99"/>
    </row>
    <row r="478">
      <c r="T478" s="99"/>
    </row>
    <row r="479">
      <c r="T479" s="99"/>
    </row>
    <row r="480">
      <c r="T480" s="99"/>
    </row>
    <row r="481">
      <c r="T481" s="99"/>
    </row>
    <row r="482">
      <c r="T482" s="99"/>
    </row>
    <row r="483">
      <c r="T483" s="99"/>
    </row>
    <row r="484">
      <c r="T484" s="99"/>
    </row>
    <row r="485">
      <c r="T485" s="99"/>
    </row>
    <row r="486">
      <c r="T486" s="99"/>
    </row>
    <row r="487">
      <c r="T487" s="99"/>
    </row>
    <row r="488">
      <c r="T488" s="99"/>
    </row>
    <row r="489">
      <c r="T489" s="99"/>
    </row>
    <row r="490">
      <c r="T490" s="99"/>
    </row>
    <row r="491">
      <c r="T491" s="99"/>
    </row>
    <row r="492">
      <c r="T492" s="99"/>
    </row>
    <row r="493">
      <c r="T493" s="99"/>
    </row>
    <row r="494">
      <c r="T494" s="99"/>
    </row>
    <row r="495">
      <c r="T495" s="99"/>
    </row>
    <row r="496">
      <c r="T496" s="99"/>
    </row>
    <row r="497">
      <c r="T497" s="99"/>
    </row>
    <row r="498">
      <c r="T498" s="99"/>
    </row>
    <row r="499">
      <c r="T499" s="99"/>
    </row>
    <row r="500">
      <c r="T500" s="99"/>
    </row>
    <row r="501">
      <c r="T501" s="99"/>
    </row>
    <row r="502">
      <c r="T502" s="99"/>
    </row>
    <row r="503">
      <c r="T503" s="99"/>
    </row>
    <row r="504">
      <c r="T504" s="99"/>
    </row>
    <row r="505">
      <c r="T505" s="99"/>
    </row>
    <row r="506">
      <c r="T506" s="99"/>
    </row>
    <row r="507">
      <c r="T507" s="99"/>
    </row>
    <row r="508">
      <c r="T508" s="99"/>
    </row>
    <row r="509">
      <c r="T509" s="99"/>
    </row>
    <row r="510">
      <c r="T510" s="99"/>
    </row>
    <row r="511">
      <c r="T511" s="99"/>
    </row>
    <row r="512">
      <c r="T512" s="99"/>
    </row>
    <row r="513">
      <c r="T513" s="99"/>
    </row>
    <row r="514">
      <c r="T514" s="99"/>
    </row>
    <row r="515">
      <c r="T515" s="99"/>
    </row>
    <row r="516">
      <c r="T516" s="99"/>
    </row>
    <row r="517">
      <c r="T517" s="99"/>
    </row>
    <row r="518">
      <c r="T518" s="99"/>
    </row>
    <row r="519">
      <c r="T519" s="99"/>
    </row>
    <row r="520">
      <c r="T520" s="99"/>
    </row>
    <row r="521">
      <c r="T521" s="99"/>
    </row>
    <row r="522">
      <c r="T522" s="99"/>
    </row>
    <row r="523">
      <c r="T523" s="99"/>
    </row>
    <row r="524">
      <c r="T524" s="99"/>
    </row>
    <row r="525">
      <c r="T525" s="99"/>
    </row>
    <row r="526">
      <c r="T526" s="99"/>
    </row>
    <row r="527">
      <c r="T527" s="99"/>
    </row>
    <row r="528">
      <c r="T528" s="99"/>
    </row>
    <row r="529">
      <c r="T529" s="99"/>
    </row>
    <row r="530">
      <c r="T530" s="99"/>
    </row>
    <row r="531">
      <c r="T531" s="99"/>
    </row>
    <row r="532">
      <c r="T532" s="99"/>
    </row>
    <row r="533">
      <c r="T533" s="99"/>
    </row>
    <row r="534">
      <c r="T534" s="99"/>
    </row>
    <row r="535">
      <c r="T535" s="99"/>
    </row>
    <row r="536">
      <c r="T536" s="99"/>
    </row>
    <row r="537">
      <c r="T537" s="99"/>
    </row>
    <row r="538">
      <c r="T538" s="99"/>
    </row>
    <row r="539">
      <c r="T539" s="99"/>
    </row>
    <row r="540">
      <c r="T540" s="99"/>
    </row>
    <row r="541">
      <c r="T541" s="99"/>
    </row>
    <row r="542">
      <c r="T542" s="99"/>
    </row>
    <row r="543">
      <c r="T543" s="99"/>
    </row>
    <row r="544">
      <c r="T544" s="99"/>
    </row>
    <row r="545">
      <c r="T545" s="99"/>
    </row>
    <row r="546">
      <c r="T546" s="99"/>
    </row>
    <row r="547">
      <c r="T547" s="99"/>
    </row>
    <row r="548">
      <c r="T548" s="99"/>
    </row>
    <row r="549">
      <c r="T549" s="99"/>
    </row>
    <row r="550">
      <c r="T550" s="99"/>
    </row>
    <row r="551">
      <c r="T551" s="99"/>
    </row>
    <row r="552">
      <c r="T552" s="99"/>
    </row>
    <row r="553">
      <c r="T553" s="99"/>
    </row>
    <row r="554">
      <c r="T554" s="99"/>
    </row>
    <row r="555">
      <c r="T555" s="99"/>
    </row>
    <row r="556">
      <c r="T556" s="99"/>
    </row>
    <row r="557">
      <c r="T557" s="99"/>
    </row>
    <row r="558">
      <c r="T558" s="99"/>
    </row>
    <row r="559">
      <c r="T559" s="99"/>
    </row>
    <row r="560">
      <c r="T560" s="99"/>
    </row>
    <row r="561">
      <c r="T561" s="99"/>
    </row>
    <row r="562">
      <c r="T562" s="99"/>
    </row>
    <row r="563">
      <c r="T563" s="99"/>
    </row>
    <row r="564">
      <c r="T564" s="99"/>
    </row>
    <row r="565">
      <c r="T565" s="99"/>
    </row>
    <row r="566">
      <c r="T566" s="99"/>
    </row>
    <row r="567">
      <c r="T567" s="99"/>
    </row>
    <row r="568">
      <c r="T568" s="99"/>
    </row>
    <row r="569">
      <c r="T569" s="99"/>
    </row>
    <row r="570">
      <c r="T570" s="99"/>
    </row>
    <row r="571">
      <c r="T571" s="99"/>
    </row>
    <row r="572">
      <c r="T572" s="99"/>
    </row>
    <row r="573">
      <c r="T573" s="99"/>
    </row>
    <row r="574">
      <c r="T574" s="99"/>
    </row>
    <row r="575">
      <c r="T575" s="99"/>
    </row>
    <row r="576">
      <c r="T576" s="99"/>
    </row>
    <row r="577">
      <c r="T577" s="99"/>
    </row>
    <row r="578">
      <c r="T578" s="99"/>
    </row>
    <row r="579">
      <c r="T579" s="99"/>
    </row>
    <row r="580">
      <c r="T580" s="99"/>
    </row>
    <row r="581">
      <c r="T581" s="99"/>
    </row>
    <row r="582">
      <c r="T582" s="99"/>
    </row>
    <row r="583">
      <c r="T583" s="99"/>
    </row>
    <row r="584">
      <c r="T584" s="99"/>
    </row>
    <row r="585">
      <c r="T585" s="99"/>
    </row>
    <row r="586">
      <c r="T586" s="99"/>
    </row>
    <row r="587">
      <c r="T587" s="99"/>
    </row>
    <row r="588">
      <c r="T588" s="99"/>
    </row>
    <row r="589">
      <c r="T589" s="99"/>
    </row>
    <row r="590">
      <c r="T590" s="99"/>
    </row>
    <row r="591">
      <c r="T591" s="99"/>
    </row>
    <row r="592">
      <c r="T592" s="99"/>
    </row>
    <row r="593">
      <c r="T593" s="99"/>
    </row>
    <row r="594">
      <c r="T594" s="99"/>
    </row>
    <row r="595">
      <c r="T595" s="99"/>
    </row>
    <row r="596">
      <c r="T596" s="99"/>
    </row>
    <row r="597">
      <c r="T597" s="99"/>
    </row>
    <row r="598">
      <c r="T598" s="99"/>
    </row>
    <row r="599">
      <c r="T599" s="99"/>
    </row>
    <row r="600">
      <c r="T600" s="99"/>
    </row>
    <row r="601">
      <c r="T601" s="99"/>
    </row>
    <row r="602">
      <c r="T602" s="99"/>
    </row>
    <row r="603">
      <c r="T603" s="99"/>
    </row>
    <row r="604">
      <c r="T604" s="99"/>
    </row>
    <row r="605">
      <c r="T605" s="99"/>
    </row>
    <row r="606">
      <c r="T606" s="99"/>
    </row>
    <row r="607">
      <c r="T607" s="99"/>
    </row>
    <row r="608">
      <c r="T608" s="99"/>
    </row>
    <row r="609">
      <c r="T609" s="99"/>
    </row>
    <row r="610">
      <c r="T610" s="99"/>
    </row>
    <row r="611">
      <c r="T611" s="99"/>
    </row>
    <row r="612">
      <c r="T612" s="99"/>
    </row>
    <row r="613">
      <c r="T613" s="99"/>
    </row>
    <row r="614">
      <c r="T614" s="99"/>
    </row>
    <row r="615">
      <c r="T615" s="99"/>
    </row>
    <row r="616">
      <c r="T616" s="99"/>
    </row>
    <row r="617">
      <c r="T617" s="99"/>
    </row>
    <row r="618">
      <c r="T618" s="99"/>
    </row>
    <row r="619">
      <c r="T619" s="99"/>
    </row>
    <row r="620">
      <c r="T620" s="99"/>
    </row>
    <row r="621">
      <c r="T621" s="99"/>
    </row>
    <row r="622">
      <c r="T622" s="99"/>
    </row>
    <row r="623">
      <c r="T623" s="99"/>
    </row>
    <row r="624">
      <c r="T624" s="99"/>
    </row>
    <row r="625">
      <c r="T625" s="99"/>
    </row>
    <row r="626">
      <c r="T626" s="99"/>
    </row>
    <row r="627">
      <c r="T627" s="99"/>
    </row>
    <row r="628">
      <c r="T628" s="99"/>
    </row>
    <row r="629">
      <c r="T629" s="99"/>
    </row>
    <row r="630">
      <c r="T630" s="99"/>
    </row>
    <row r="631">
      <c r="T631" s="99"/>
    </row>
    <row r="632">
      <c r="T632" s="99"/>
    </row>
    <row r="633">
      <c r="T633" s="99"/>
    </row>
    <row r="634">
      <c r="T634" s="99"/>
    </row>
    <row r="635">
      <c r="T635" s="99"/>
    </row>
    <row r="636">
      <c r="T636" s="99"/>
    </row>
    <row r="637">
      <c r="T637" s="99"/>
    </row>
    <row r="638">
      <c r="T638" s="99"/>
    </row>
    <row r="639">
      <c r="T639" s="99"/>
    </row>
    <row r="640">
      <c r="T640" s="99"/>
    </row>
    <row r="641">
      <c r="T641" s="99"/>
    </row>
    <row r="642">
      <c r="T642" s="99"/>
    </row>
    <row r="643">
      <c r="T643" s="99"/>
    </row>
    <row r="644">
      <c r="T644" s="99"/>
    </row>
    <row r="645">
      <c r="T645" s="99"/>
    </row>
    <row r="646">
      <c r="T646" s="99"/>
    </row>
    <row r="647">
      <c r="T647" s="99"/>
    </row>
    <row r="648">
      <c r="T648" s="99"/>
    </row>
    <row r="649">
      <c r="T649" s="99"/>
    </row>
    <row r="650">
      <c r="T650" s="99"/>
    </row>
    <row r="651">
      <c r="T651" s="99"/>
    </row>
    <row r="652">
      <c r="T652" s="99"/>
    </row>
    <row r="653">
      <c r="T653" s="99"/>
    </row>
    <row r="654">
      <c r="T654" s="99"/>
    </row>
    <row r="655">
      <c r="T655" s="99"/>
    </row>
    <row r="656">
      <c r="T656" s="99"/>
    </row>
    <row r="657">
      <c r="T657" s="99"/>
    </row>
    <row r="658">
      <c r="T658" s="99"/>
    </row>
    <row r="659">
      <c r="T659" s="99"/>
    </row>
    <row r="660">
      <c r="T660" s="99"/>
    </row>
    <row r="661">
      <c r="T661" s="99"/>
    </row>
    <row r="662">
      <c r="T662" s="99"/>
    </row>
    <row r="663">
      <c r="T663" s="99"/>
    </row>
    <row r="664">
      <c r="T664" s="99"/>
    </row>
    <row r="665">
      <c r="T665" s="99"/>
    </row>
    <row r="666">
      <c r="T666" s="99"/>
    </row>
    <row r="667">
      <c r="T667" s="99"/>
    </row>
    <row r="668">
      <c r="T668" s="99"/>
    </row>
    <row r="669">
      <c r="T669" s="99"/>
    </row>
    <row r="670">
      <c r="T670" s="99"/>
    </row>
    <row r="671">
      <c r="T671" s="99"/>
    </row>
    <row r="672">
      <c r="T672" s="99"/>
    </row>
    <row r="673">
      <c r="T673" s="99"/>
    </row>
    <row r="674">
      <c r="T674" s="99"/>
    </row>
    <row r="675">
      <c r="T675" s="99"/>
    </row>
    <row r="676">
      <c r="T676" s="99"/>
    </row>
    <row r="677">
      <c r="T677" s="99"/>
    </row>
    <row r="678">
      <c r="T678" s="99"/>
    </row>
    <row r="679">
      <c r="T679" s="99"/>
    </row>
    <row r="680">
      <c r="T680" s="99"/>
    </row>
    <row r="681">
      <c r="T681" s="99"/>
    </row>
    <row r="682">
      <c r="T682" s="99"/>
    </row>
    <row r="683">
      <c r="T683" s="99"/>
    </row>
    <row r="684">
      <c r="T684" s="99"/>
    </row>
    <row r="685">
      <c r="T685" s="99"/>
    </row>
    <row r="686">
      <c r="T686" s="99"/>
    </row>
    <row r="687">
      <c r="T687" s="99"/>
    </row>
    <row r="688">
      <c r="T688" s="99"/>
    </row>
    <row r="689">
      <c r="T689" s="99"/>
    </row>
    <row r="690">
      <c r="T690" s="99"/>
    </row>
    <row r="691">
      <c r="T691" s="99"/>
    </row>
    <row r="692">
      <c r="T692" s="99"/>
    </row>
    <row r="693">
      <c r="T693" s="99"/>
    </row>
    <row r="694">
      <c r="T694" s="99"/>
    </row>
    <row r="695">
      <c r="T695" s="99"/>
    </row>
    <row r="696">
      <c r="T696" s="99"/>
    </row>
    <row r="697">
      <c r="T697" s="99"/>
    </row>
    <row r="698">
      <c r="T698" s="99"/>
    </row>
    <row r="699">
      <c r="T699" s="99"/>
    </row>
    <row r="700">
      <c r="T700" s="99"/>
    </row>
    <row r="701">
      <c r="T701" s="99"/>
    </row>
    <row r="702">
      <c r="T702" s="99"/>
    </row>
    <row r="703">
      <c r="T703" s="99"/>
    </row>
    <row r="704">
      <c r="T704" s="99"/>
    </row>
    <row r="705">
      <c r="T705" s="99"/>
    </row>
    <row r="706">
      <c r="T706" s="99"/>
    </row>
    <row r="707">
      <c r="T707" s="99"/>
    </row>
    <row r="708">
      <c r="T708" s="99"/>
    </row>
    <row r="709">
      <c r="T709" s="99"/>
    </row>
    <row r="710">
      <c r="T710" s="99"/>
    </row>
    <row r="711">
      <c r="T711" s="99"/>
    </row>
    <row r="712">
      <c r="T712" s="99"/>
    </row>
    <row r="713">
      <c r="T713" s="99"/>
    </row>
    <row r="714">
      <c r="T714" s="99"/>
    </row>
    <row r="715">
      <c r="T715" s="99"/>
    </row>
    <row r="716">
      <c r="T716" s="99"/>
    </row>
    <row r="717">
      <c r="T717" s="99"/>
    </row>
    <row r="718">
      <c r="T718" s="99"/>
    </row>
    <row r="719">
      <c r="T719" s="99"/>
    </row>
    <row r="720">
      <c r="T720" s="99"/>
    </row>
    <row r="721">
      <c r="T721" s="99"/>
    </row>
    <row r="722">
      <c r="T722" s="99"/>
    </row>
    <row r="723">
      <c r="T723" s="99"/>
    </row>
    <row r="724">
      <c r="T724" s="99"/>
    </row>
    <row r="725">
      <c r="T725" s="99"/>
    </row>
    <row r="726">
      <c r="T726" s="99"/>
    </row>
    <row r="727">
      <c r="T727" s="99"/>
    </row>
    <row r="728">
      <c r="T728" s="99"/>
    </row>
    <row r="729">
      <c r="T729" s="99"/>
    </row>
    <row r="730">
      <c r="T730" s="99"/>
    </row>
    <row r="731">
      <c r="T731" s="99"/>
    </row>
    <row r="732">
      <c r="T732" s="99"/>
    </row>
    <row r="733">
      <c r="T733" s="99"/>
    </row>
    <row r="734">
      <c r="T734" s="99"/>
    </row>
    <row r="735">
      <c r="T735" s="99"/>
    </row>
    <row r="736">
      <c r="T736" s="99"/>
    </row>
    <row r="737">
      <c r="T737" s="99"/>
    </row>
    <row r="738">
      <c r="T738" s="99"/>
    </row>
    <row r="739">
      <c r="T739" s="99"/>
    </row>
    <row r="740">
      <c r="T740" s="99"/>
    </row>
    <row r="741">
      <c r="T741" s="99"/>
    </row>
    <row r="742">
      <c r="T742" s="99"/>
    </row>
    <row r="743">
      <c r="T743" s="99"/>
    </row>
    <row r="744">
      <c r="T744" s="99"/>
    </row>
    <row r="745">
      <c r="T745" s="99"/>
    </row>
    <row r="746">
      <c r="T746" s="99"/>
    </row>
    <row r="747">
      <c r="T747" s="99"/>
    </row>
    <row r="748">
      <c r="T748" s="99"/>
    </row>
    <row r="749">
      <c r="T749" s="99"/>
    </row>
    <row r="750">
      <c r="T750" s="99"/>
    </row>
    <row r="751">
      <c r="T751" s="99"/>
    </row>
    <row r="752">
      <c r="T752" s="99"/>
    </row>
    <row r="753">
      <c r="T753" s="99"/>
    </row>
    <row r="754">
      <c r="T754" s="99"/>
    </row>
    <row r="755">
      <c r="T755" s="99"/>
    </row>
    <row r="756">
      <c r="T756" s="99"/>
    </row>
    <row r="757">
      <c r="T757" s="99"/>
    </row>
    <row r="758">
      <c r="T758" s="99"/>
    </row>
    <row r="759">
      <c r="T759" s="99"/>
    </row>
    <row r="760">
      <c r="T760" s="99"/>
    </row>
    <row r="761">
      <c r="T761" s="99"/>
    </row>
    <row r="762">
      <c r="T762" s="99"/>
    </row>
    <row r="763">
      <c r="T763" s="99"/>
    </row>
    <row r="764">
      <c r="T764" s="99"/>
    </row>
    <row r="765">
      <c r="T765" s="99"/>
    </row>
    <row r="766">
      <c r="T766" s="99"/>
    </row>
    <row r="767">
      <c r="T767" s="99"/>
    </row>
    <row r="768">
      <c r="T768" s="99"/>
    </row>
    <row r="769">
      <c r="T769" s="99"/>
    </row>
    <row r="770">
      <c r="T770" s="99"/>
    </row>
    <row r="771">
      <c r="T771" s="99"/>
    </row>
    <row r="772">
      <c r="T772" s="99"/>
    </row>
    <row r="773">
      <c r="T773" s="99"/>
    </row>
    <row r="774">
      <c r="T774" s="99"/>
    </row>
    <row r="775">
      <c r="T775" s="99"/>
    </row>
    <row r="776">
      <c r="T776" s="99"/>
    </row>
    <row r="777">
      <c r="T777" s="99"/>
    </row>
    <row r="778">
      <c r="T778" s="99"/>
    </row>
    <row r="779">
      <c r="T779" s="99"/>
    </row>
    <row r="780">
      <c r="T780" s="99"/>
    </row>
    <row r="781">
      <c r="T781" s="99"/>
    </row>
    <row r="782">
      <c r="T782" s="99"/>
    </row>
    <row r="783">
      <c r="T783" s="99"/>
    </row>
    <row r="784">
      <c r="T784" s="99"/>
    </row>
    <row r="785">
      <c r="T785" s="99"/>
    </row>
    <row r="786">
      <c r="T786" s="99"/>
    </row>
    <row r="787">
      <c r="T787" s="99"/>
    </row>
    <row r="788">
      <c r="T788" s="99"/>
    </row>
    <row r="789">
      <c r="T789" s="99"/>
    </row>
    <row r="790">
      <c r="T790" s="99"/>
    </row>
    <row r="791">
      <c r="T791" s="99"/>
    </row>
    <row r="792">
      <c r="T792" s="99"/>
    </row>
    <row r="793">
      <c r="T793" s="99"/>
    </row>
    <row r="794">
      <c r="T794" s="99"/>
    </row>
    <row r="795">
      <c r="T795" s="99"/>
    </row>
    <row r="796">
      <c r="T796" s="99"/>
    </row>
    <row r="797">
      <c r="T797" s="99"/>
    </row>
    <row r="798">
      <c r="T798" s="99"/>
    </row>
    <row r="799">
      <c r="T799" s="99"/>
    </row>
    <row r="800">
      <c r="T800" s="99"/>
    </row>
    <row r="801">
      <c r="T801" s="99"/>
    </row>
    <row r="802">
      <c r="T802" s="99"/>
    </row>
    <row r="803">
      <c r="T803" s="99"/>
    </row>
    <row r="804">
      <c r="T804" s="99"/>
    </row>
    <row r="805">
      <c r="T805" s="99"/>
    </row>
    <row r="806">
      <c r="T806" s="99"/>
    </row>
    <row r="807">
      <c r="T807" s="99"/>
    </row>
    <row r="808">
      <c r="T808" s="99"/>
    </row>
    <row r="809">
      <c r="T809" s="99"/>
    </row>
    <row r="810">
      <c r="T810" s="99"/>
    </row>
    <row r="811">
      <c r="T811" s="99"/>
    </row>
    <row r="812">
      <c r="T812" s="99"/>
    </row>
    <row r="813">
      <c r="T813" s="99"/>
    </row>
    <row r="814">
      <c r="T814" s="99"/>
    </row>
    <row r="815">
      <c r="T815" s="99"/>
    </row>
    <row r="816">
      <c r="T816" s="99"/>
    </row>
    <row r="817">
      <c r="T817" s="99"/>
    </row>
    <row r="818">
      <c r="T818" s="99"/>
    </row>
    <row r="819">
      <c r="T819" s="99"/>
    </row>
    <row r="820">
      <c r="T820" s="99"/>
    </row>
    <row r="821">
      <c r="T821" s="99"/>
    </row>
    <row r="822">
      <c r="T822" s="99"/>
    </row>
    <row r="823">
      <c r="T823" s="99"/>
    </row>
    <row r="824">
      <c r="T824" s="99"/>
    </row>
    <row r="825">
      <c r="T825" s="99"/>
    </row>
    <row r="826">
      <c r="T826" s="99"/>
    </row>
    <row r="827">
      <c r="T827" s="99"/>
    </row>
    <row r="828">
      <c r="T828" s="99"/>
    </row>
    <row r="829">
      <c r="T829" s="99"/>
    </row>
    <row r="830">
      <c r="T830" s="99"/>
    </row>
    <row r="831">
      <c r="T831" s="99"/>
    </row>
    <row r="832">
      <c r="T832" s="99"/>
    </row>
    <row r="833">
      <c r="T833" s="99"/>
    </row>
    <row r="834">
      <c r="T834" s="99"/>
    </row>
    <row r="835">
      <c r="T835" s="99"/>
    </row>
    <row r="836">
      <c r="T836" s="99"/>
    </row>
    <row r="837">
      <c r="T837" s="99"/>
    </row>
    <row r="838">
      <c r="T838" s="99"/>
    </row>
    <row r="839">
      <c r="T839" s="99"/>
    </row>
    <row r="840">
      <c r="T840" s="99"/>
    </row>
    <row r="841">
      <c r="T841" s="99"/>
    </row>
    <row r="842">
      <c r="T842" s="99"/>
    </row>
    <row r="843">
      <c r="T843" s="99"/>
    </row>
    <row r="844">
      <c r="T844" s="99"/>
    </row>
    <row r="845">
      <c r="T845" s="99"/>
    </row>
    <row r="846">
      <c r="T846" s="99"/>
    </row>
    <row r="847">
      <c r="T847" s="99"/>
    </row>
    <row r="848">
      <c r="T848" s="99"/>
    </row>
    <row r="849">
      <c r="T849" s="99"/>
    </row>
    <row r="850">
      <c r="T850" s="99"/>
    </row>
    <row r="851">
      <c r="T851" s="99"/>
    </row>
    <row r="852">
      <c r="T852" s="99"/>
    </row>
    <row r="853">
      <c r="T853" s="99"/>
    </row>
    <row r="854">
      <c r="T854" s="99"/>
    </row>
    <row r="855">
      <c r="T855" s="99"/>
    </row>
    <row r="856">
      <c r="T856" s="99"/>
    </row>
    <row r="857">
      <c r="T857" s="99"/>
    </row>
    <row r="858">
      <c r="T858" s="99"/>
    </row>
    <row r="859">
      <c r="T859" s="99"/>
    </row>
    <row r="860">
      <c r="T860" s="99"/>
    </row>
    <row r="861">
      <c r="T861" s="99"/>
    </row>
    <row r="862">
      <c r="T862" s="99"/>
    </row>
    <row r="863">
      <c r="T863" s="99"/>
    </row>
    <row r="864">
      <c r="T864" s="99"/>
    </row>
    <row r="865">
      <c r="T865" s="99"/>
    </row>
    <row r="866">
      <c r="T866" s="99"/>
    </row>
    <row r="867">
      <c r="T867" s="99"/>
    </row>
    <row r="868">
      <c r="T868" s="99"/>
    </row>
    <row r="869">
      <c r="T869" s="99"/>
    </row>
    <row r="870">
      <c r="T870" s="99"/>
    </row>
    <row r="871">
      <c r="T871" s="99"/>
    </row>
    <row r="872">
      <c r="T872" s="99"/>
    </row>
    <row r="873">
      <c r="T873" s="99"/>
    </row>
    <row r="874">
      <c r="T874" s="99"/>
    </row>
    <row r="875">
      <c r="T875" s="99"/>
    </row>
    <row r="876">
      <c r="T876" s="99"/>
    </row>
    <row r="877">
      <c r="T877" s="99"/>
    </row>
    <row r="878">
      <c r="T878" s="99"/>
    </row>
    <row r="879">
      <c r="T879" s="99"/>
    </row>
    <row r="880">
      <c r="T880" s="99"/>
    </row>
    <row r="881">
      <c r="T881" s="99"/>
    </row>
    <row r="882">
      <c r="T882" s="99"/>
    </row>
    <row r="883">
      <c r="T883" s="99"/>
    </row>
    <row r="884">
      <c r="T884" s="99"/>
    </row>
    <row r="885">
      <c r="T885" s="99"/>
    </row>
    <row r="886">
      <c r="T886" s="99"/>
    </row>
    <row r="887">
      <c r="T887" s="99"/>
    </row>
    <row r="888">
      <c r="T888" s="99"/>
    </row>
    <row r="889">
      <c r="T889" s="99"/>
    </row>
    <row r="890">
      <c r="T890" s="99"/>
    </row>
    <row r="891">
      <c r="T891" s="99"/>
    </row>
    <row r="892">
      <c r="T892" s="99"/>
    </row>
    <row r="893">
      <c r="T893" s="99"/>
    </row>
    <row r="894">
      <c r="T894" s="99"/>
    </row>
    <row r="895">
      <c r="T895" s="99"/>
    </row>
    <row r="896">
      <c r="T896" s="99"/>
    </row>
    <row r="897">
      <c r="T897" s="99"/>
    </row>
    <row r="898">
      <c r="T898" s="99"/>
    </row>
    <row r="899">
      <c r="T899" s="99"/>
    </row>
    <row r="900">
      <c r="T900" s="99"/>
    </row>
    <row r="901">
      <c r="T901" s="99"/>
    </row>
    <row r="902">
      <c r="T902" s="99"/>
    </row>
    <row r="903">
      <c r="T903" s="99"/>
    </row>
    <row r="904">
      <c r="T904" s="99"/>
    </row>
    <row r="905">
      <c r="T905" s="99"/>
    </row>
    <row r="906">
      <c r="T906" s="99"/>
    </row>
    <row r="907">
      <c r="T907" s="99"/>
    </row>
    <row r="908">
      <c r="T908" s="99"/>
    </row>
    <row r="909">
      <c r="T909" s="99"/>
    </row>
    <row r="910">
      <c r="T910" s="99"/>
    </row>
    <row r="911">
      <c r="T911" s="99"/>
    </row>
    <row r="912">
      <c r="T912" s="99"/>
    </row>
    <row r="913">
      <c r="T913" s="99"/>
    </row>
    <row r="914">
      <c r="T914" s="99"/>
    </row>
    <row r="915">
      <c r="T915" s="99"/>
    </row>
    <row r="916">
      <c r="T916" s="99"/>
    </row>
    <row r="917">
      <c r="T917" s="99"/>
    </row>
    <row r="918">
      <c r="T918" s="99"/>
    </row>
    <row r="919">
      <c r="T919" s="99"/>
    </row>
    <row r="920">
      <c r="T920" s="99"/>
    </row>
    <row r="921">
      <c r="T921" s="99"/>
    </row>
    <row r="922">
      <c r="T922" s="99"/>
    </row>
    <row r="923">
      <c r="T923" s="99"/>
    </row>
    <row r="924">
      <c r="T924" s="99"/>
    </row>
    <row r="925">
      <c r="T925" s="99"/>
    </row>
    <row r="926">
      <c r="T926" s="99"/>
    </row>
    <row r="927">
      <c r="T927" s="99"/>
    </row>
    <row r="928">
      <c r="T928" s="99"/>
    </row>
    <row r="929">
      <c r="T929" s="99"/>
    </row>
    <row r="930">
      <c r="T930" s="99"/>
    </row>
    <row r="931">
      <c r="T931" s="99"/>
    </row>
    <row r="932">
      <c r="T932" s="99"/>
    </row>
    <row r="933">
      <c r="T933" s="99"/>
    </row>
    <row r="934">
      <c r="T934" s="99"/>
    </row>
    <row r="935">
      <c r="T935" s="99"/>
    </row>
    <row r="936">
      <c r="T936" s="99"/>
    </row>
    <row r="937">
      <c r="T937" s="99"/>
    </row>
    <row r="938">
      <c r="T938" s="99"/>
    </row>
    <row r="939">
      <c r="T939" s="99"/>
    </row>
    <row r="940">
      <c r="T940" s="99"/>
    </row>
    <row r="941">
      <c r="T941" s="99"/>
    </row>
    <row r="942">
      <c r="T942" s="99"/>
    </row>
    <row r="943">
      <c r="T943" s="99"/>
    </row>
    <row r="944">
      <c r="T944" s="99"/>
    </row>
    <row r="945">
      <c r="T945" s="99"/>
    </row>
    <row r="946">
      <c r="T946" s="99"/>
    </row>
    <row r="947">
      <c r="T947" s="99"/>
    </row>
    <row r="948">
      <c r="T948" s="99"/>
    </row>
    <row r="949">
      <c r="T949" s="99"/>
    </row>
    <row r="950">
      <c r="T950" s="99"/>
    </row>
    <row r="951">
      <c r="T951" s="99"/>
    </row>
    <row r="952">
      <c r="T952" s="99"/>
    </row>
    <row r="953">
      <c r="T953" s="99"/>
    </row>
    <row r="954">
      <c r="T954" s="99"/>
    </row>
    <row r="955">
      <c r="T955" s="99"/>
    </row>
    <row r="956">
      <c r="T956" s="99"/>
    </row>
    <row r="957">
      <c r="T957" s="99"/>
    </row>
    <row r="958">
      <c r="T958" s="99"/>
    </row>
    <row r="959">
      <c r="T959" s="99"/>
    </row>
    <row r="960">
      <c r="T960" s="99"/>
    </row>
    <row r="961">
      <c r="T961" s="99"/>
    </row>
    <row r="962">
      <c r="T962" s="99"/>
    </row>
    <row r="963">
      <c r="T963" s="99"/>
    </row>
    <row r="964">
      <c r="T964" s="99"/>
    </row>
    <row r="965">
      <c r="T965" s="99"/>
    </row>
    <row r="966">
      <c r="T966" s="99"/>
    </row>
    <row r="967">
      <c r="T967" s="99"/>
    </row>
    <row r="968">
      <c r="T968" s="99"/>
    </row>
    <row r="969">
      <c r="T969" s="99"/>
    </row>
    <row r="970">
      <c r="T970" s="99"/>
    </row>
    <row r="971">
      <c r="T971" s="99"/>
    </row>
    <row r="972">
      <c r="T972" s="99"/>
    </row>
    <row r="973">
      <c r="T973" s="99"/>
    </row>
    <row r="974">
      <c r="T974" s="99"/>
    </row>
    <row r="975">
      <c r="T975" s="99"/>
    </row>
    <row r="976">
      <c r="T976" s="99"/>
    </row>
    <row r="977">
      <c r="T977" s="99"/>
    </row>
    <row r="978">
      <c r="T978" s="99"/>
    </row>
    <row r="979">
      <c r="T979" s="99"/>
    </row>
    <row r="980">
      <c r="T980" s="99"/>
    </row>
    <row r="981">
      <c r="T981" s="99"/>
    </row>
    <row r="982">
      <c r="T982" s="99"/>
    </row>
    <row r="983">
      <c r="T983" s="99"/>
    </row>
    <row r="984">
      <c r="T984" s="99"/>
    </row>
    <row r="985">
      <c r="T985" s="99"/>
    </row>
    <row r="986">
      <c r="T986" s="99"/>
    </row>
    <row r="987">
      <c r="T987" s="99"/>
    </row>
    <row r="988">
      <c r="T988" s="99"/>
    </row>
    <row r="989">
      <c r="T989" s="99"/>
    </row>
    <row r="990">
      <c r="T990" s="99"/>
    </row>
    <row r="991">
      <c r="T991" s="99"/>
    </row>
    <row r="992">
      <c r="T992" s="99"/>
    </row>
    <row r="993">
      <c r="T993" s="99"/>
    </row>
    <row r="994">
      <c r="T994" s="99"/>
    </row>
    <row r="995">
      <c r="T995" s="99"/>
    </row>
    <row r="996">
      <c r="T996" s="99"/>
    </row>
    <row r="997">
      <c r="T997" s="99"/>
    </row>
    <row r="998">
      <c r="T998" s="99"/>
    </row>
    <row r="999">
      <c r="T999" s="99"/>
    </row>
    <row r="1000">
      <c r="T1000" s="99"/>
    </row>
    <row r="1001">
      <c r="T1001" s="99"/>
    </row>
  </sheetData>
  <autoFilter ref="$A$1:$AU$86"/>
  <mergeCells count="7">
    <mergeCell ref="F1:H1"/>
    <mergeCell ref="I1:K1"/>
    <mergeCell ref="L1:P1"/>
    <mergeCell ref="Q1:U1"/>
    <mergeCell ref="AA1:AG1"/>
    <mergeCell ref="AJ1:AP1"/>
    <mergeCell ref="AR1:AS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5" max="5" width="43.71"/>
    <col customWidth="1" min="6" max="6" width="43.43"/>
    <col customWidth="1" min="8" max="8" width="16.29"/>
    <col customWidth="1" min="9" max="9" width="21.57"/>
    <col customWidth="1" min="10" max="10" width="21.0"/>
  </cols>
  <sheetData>
    <row r="1">
      <c r="A1" s="1"/>
      <c r="B1" s="2"/>
      <c r="C1" s="11"/>
      <c r="D1" s="100"/>
      <c r="E1" s="101"/>
      <c r="F1" s="101"/>
      <c r="G1" s="102" t="s">
        <v>832</v>
      </c>
      <c r="K1" s="100"/>
    </row>
    <row r="2">
      <c r="A2" s="16" t="s">
        <v>9</v>
      </c>
      <c r="B2" s="17" t="s">
        <v>10</v>
      </c>
      <c r="C2" s="25" t="s">
        <v>30</v>
      </c>
      <c r="D2" s="103" t="s">
        <v>833</v>
      </c>
      <c r="E2" s="104" t="s">
        <v>834</v>
      </c>
      <c r="F2" s="104" t="s">
        <v>835</v>
      </c>
      <c r="G2" s="103" t="s">
        <v>836</v>
      </c>
      <c r="H2" s="104" t="s">
        <v>837</v>
      </c>
      <c r="I2" s="103" t="s">
        <v>838</v>
      </c>
      <c r="J2" s="103" t="s">
        <v>839</v>
      </c>
      <c r="K2" s="103" t="s">
        <v>840</v>
      </c>
    </row>
    <row r="3">
      <c r="A3" s="31">
        <v>1.0</v>
      </c>
      <c r="B3" s="32">
        <v>600.0</v>
      </c>
      <c r="C3" s="38">
        <v>1.0</v>
      </c>
      <c r="D3" s="100"/>
      <c r="E3" s="105"/>
      <c r="F3" s="105"/>
      <c r="H3" s="105"/>
      <c r="K3" s="100"/>
    </row>
    <row r="4">
      <c r="D4" s="100">
        <f t="shared" ref="D4:D8" si="1">C5-B3</f>
        <v>-3</v>
      </c>
      <c r="E4" s="105"/>
      <c r="F4" s="105"/>
      <c r="H4" s="105"/>
      <c r="K4" s="100"/>
    </row>
    <row r="5">
      <c r="A5" s="46">
        <v>2.0</v>
      </c>
      <c r="B5" s="47">
        <v>1826.0</v>
      </c>
      <c r="C5" s="53">
        <v>597.0</v>
      </c>
      <c r="D5" s="100">
        <f t="shared" si="1"/>
        <v>0</v>
      </c>
      <c r="E5" s="105"/>
      <c r="F5" s="105"/>
      <c r="H5" s="105"/>
      <c r="K5" s="100"/>
    </row>
    <row r="6">
      <c r="D6" s="100">
        <f t="shared" si="1"/>
        <v>-3</v>
      </c>
      <c r="E6" s="105"/>
      <c r="F6" s="105"/>
      <c r="H6" s="105"/>
      <c r="K6" s="100"/>
    </row>
    <row r="7">
      <c r="A7" s="46">
        <v>3.0</v>
      </c>
      <c r="B7" s="47">
        <v>2473.0</v>
      </c>
      <c r="C7" s="53">
        <v>1823.0</v>
      </c>
      <c r="D7" s="100">
        <f t="shared" si="1"/>
        <v>0</v>
      </c>
      <c r="E7" s="105"/>
      <c r="F7" s="105"/>
      <c r="H7" s="105"/>
      <c r="K7" s="100"/>
    </row>
    <row r="8">
      <c r="D8" s="100">
        <f t="shared" si="1"/>
        <v>-16</v>
      </c>
      <c r="E8" s="105"/>
      <c r="F8" s="105"/>
      <c r="H8" s="105"/>
      <c r="K8" s="100"/>
    </row>
    <row r="9">
      <c r="A9" s="46">
        <v>4.0</v>
      </c>
      <c r="B9" s="47">
        <v>4196.0</v>
      </c>
      <c r="C9" s="53">
        <v>2457.0</v>
      </c>
      <c r="D9" s="100"/>
      <c r="E9" s="105"/>
      <c r="F9" s="105"/>
      <c r="H9" s="105"/>
      <c r="K9" s="100"/>
    </row>
    <row r="10">
      <c r="D10" s="100">
        <f>B11-B9</f>
        <v>-10</v>
      </c>
      <c r="E10" s="105"/>
      <c r="F10" s="105"/>
      <c r="H10" s="105"/>
      <c r="K10" s="100"/>
    </row>
    <row r="11">
      <c r="A11" s="60">
        <v>5.0</v>
      </c>
      <c r="B11" s="47">
        <v>4186.0</v>
      </c>
      <c r="C11" s="53">
        <v>4713.0</v>
      </c>
      <c r="D11" s="100"/>
      <c r="E11" s="105"/>
      <c r="F11" s="105"/>
      <c r="H11" s="105"/>
      <c r="K11" s="100"/>
    </row>
    <row r="12">
      <c r="D12" s="100">
        <f>C13-C11</f>
        <v>36</v>
      </c>
      <c r="E12" s="105"/>
      <c r="F12" s="105"/>
      <c r="H12" s="105"/>
      <c r="K12" s="100"/>
    </row>
    <row r="13">
      <c r="A13" s="31">
        <v>6.0</v>
      </c>
      <c r="B13" s="32">
        <v>5090.0</v>
      </c>
      <c r="C13" s="38">
        <v>4749.0</v>
      </c>
      <c r="D13" s="100"/>
      <c r="E13" s="105"/>
      <c r="F13" s="105"/>
      <c r="H13" s="105"/>
      <c r="K13" s="100"/>
    </row>
    <row r="14">
      <c r="D14" s="100">
        <f t="shared" ref="D14:D74" si="2">C15-B13</f>
        <v>26</v>
      </c>
      <c r="E14" s="105"/>
      <c r="F14" s="105"/>
      <c r="H14" s="105"/>
      <c r="K14" s="100"/>
    </row>
    <row r="15">
      <c r="A15" s="31">
        <v>7.0</v>
      </c>
      <c r="B15" s="32">
        <v>6957.0</v>
      </c>
      <c r="C15" s="38">
        <v>5116.0</v>
      </c>
      <c r="D15" s="100">
        <f t="shared" si="2"/>
        <v>0</v>
      </c>
      <c r="E15" s="105"/>
      <c r="F15" s="105"/>
      <c r="H15" s="105"/>
      <c r="K15" s="100"/>
    </row>
    <row r="16">
      <c r="D16" s="100">
        <f t="shared" si="2"/>
        <v>-10</v>
      </c>
      <c r="E16" s="105"/>
      <c r="F16" s="105"/>
      <c r="H16" s="105"/>
      <c r="K16" s="100"/>
    </row>
    <row r="17">
      <c r="A17" s="46">
        <v>8.0</v>
      </c>
      <c r="B17" s="48">
        <v>9349.0</v>
      </c>
      <c r="C17" s="55">
        <v>6947.0</v>
      </c>
      <c r="D17" s="100">
        <f t="shared" si="2"/>
        <v>0</v>
      </c>
      <c r="E17" s="105"/>
      <c r="F17" s="105"/>
      <c r="H17" s="105"/>
      <c r="K17" s="100"/>
    </row>
    <row r="18">
      <c r="D18" s="100">
        <f t="shared" si="2"/>
        <v>2</v>
      </c>
      <c r="E18" s="105"/>
      <c r="F18" s="105"/>
      <c r="H18" s="105"/>
      <c r="K18" s="100"/>
    </row>
    <row r="19">
      <c r="A19" s="46">
        <v>9.0</v>
      </c>
      <c r="B19" s="48">
        <v>9554.0</v>
      </c>
      <c r="C19" s="55">
        <v>9351.0</v>
      </c>
      <c r="D19" s="100">
        <f t="shared" si="2"/>
        <v>0</v>
      </c>
      <c r="E19" s="105"/>
      <c r="F19" s="105"/>
      <c r="H19" s="105"/>
      <c r="K19" s="100"/>
    </row>
    <row r="20">
      <c r="D20" s="100">
        <f t="shared" si="2"/>
        <v>96</v>
      </c>
      <c r="E20" s="106" t="s">
        <v>841</v>
      </c>
      <c r="F20" s="106" t="s">
        <v>841</v>
      </c>
      <c r="G20" s="107" t="s">
        <v>841</v>
      </c>
      <c r="H20" s="106" t="s">
        <v>841</v>
      </c>
      <c r="I20" s="108"/>
      <c r="J20" s="108"/>
      <c r="K20" s="109" t="s">
        <v>842</v>
      </c>
    </row>
    <row r="21">
      <c r="A21" s="46">
        <v>10.0</v>
      </c>
      <c r="B21" s="48">
        <v>11347.0</v>
      </c>
      <c r="C21" s="55">
        <v>9650.0</v>
      </c>
      <c r="D21" s="100">
        <f t="shared" si="2"/>
        <v>0</v>
      </c>
      <c r="E21" s="105"/>
      <c r="F21" s="105"/>
      <c r="H21" s="105"/>
      <c r="K21" s="100"/>
    </row>
    <row r="22">
      <c r="D22" s="100">
        <f t="shared" si="2"/>
        <v>96</v>
      </c>
      <c r="E22" s="106" t="s">
        <v>841</v>
      </c>
      <c r="F22" s="106" t="s">
        <v>841</v>
      </c>
      <c r="G22" s="107" t="s">
        <v>841</v>
      </c>
      <c r="H22" s="106" t="s">
        <v>841</v>
      </c>
      <c r="I22" s="108"/>
      <c r="J22" s="108"/>
      <c r="K22" s="109" t="s">
        <v>842</v>
      </c>
    </row>
    <row r="23">
      <c r="A23" s="46">
        <v>11.0</v>
      </c>
      <c r="B23" s="48">
        <v>12225.0</v>
      </c>
      <c r="C23" s="55">
        <v>11443.0</v>
      </c>
      <c r="D23" s="100">
        <f t="shared" si="2"/>
        <v>0</v>
      </c>
      <c r="E23" s="105"/>
      <c r="F23" s="105"/>
      <c r="H23" s="105"/>
      <c r="K23" s="100"/>
    </row>
    <row r="24">
      <c r="D24" s="100">
        <f t="shared" si="2"/>
        <v>9</v>
      </c>
      <c r="E24" s="105"/>
      <c r="F24" s="105"/>
      <c r="H24" s="105"/>
      <c r="K24" s="100"/>
    </row>
    <row r="25">
      <c r="A25" s="46">
        <v>12.0</v>
      </c>
      <c r="B25" s="48">
        <v>12866.0</v>
      </c>
      <c r="C25" s="55">
        <v>12234.0</v>
      </c>
      <c r="D25" s="100">
        <f t="shared" si="2"/>
        <v>0</v>
      </c>
      <c r="E25" s="105"/>
      <c r="F25" s="105"/>
      <c r="H25" s="105"/>
      <c r="K25" s="100"/>
    </row>
    <row r="26">
      <c r="D26" s="100">
        <f t="shared" si="2"/>
        <v>-3</v>
      </c>
      <c r="E26" s="105"/>
      <c r="F26" s="105"/>
      <c r="H26" s="105"/>
      <c r="K26" s="100"/>
    </row>
    <row r="27">
      <c r="A27" s="46">
        <v>13.0</v>
      </c>
      <c r="B27" s="48">
        <v>13258.0</v>
      </c>
      <c r="C27" s="55">
        <v>12863.0</v>
      </c>
      <c r="D27" s="100">
        <f t="shared" si="2"/>
        <v>0</v>
      </c>
      <c r="E27" s="105"/>
      <c r="F27" s="105"/>
      <c r="H27" s="105"/>
      <c r="K27" s="100"/>
    </row>
    <row r="28">
      <c r="D28" s="100">
        <f t="shared" si="2"/>
        <v>3</v>
      </c>
      <c r="E28" s="105"/>
      <c r="F28" s="105"/>
      <c r="H28" s="105"/>
      <c r="K28" s="100"/>
    </row>
    <row r="29">
      <c r="A29" s="31">
        <v>14.0</v>
      </c>
      <c r="B29" s="32">
        <v>13734.0</v>
      </c>
      <c r="C29" s="38">
        <v>13261.0</v>
      </c>
      <c r="D29" s="100">
        <f t="shared" si="2"/>
        <v>0</v>
      </c>
      <c r="E29" s="105"/>
      <c r="F29" s="105"/>
      <c r="H29" s="105"/>
      <c r="K29" s="100"/>
    </row>
    <row r="30">
      <c r="D30" s="100">
        <f t="shared" si="2"/>
        <v>-3</v>
      </c>
      <c r="E30" s="105"/>
      <c r="F30" s="105"/>
      <c r="H30" s="105"/>
      <c r="K30" s="100"/>
    </row>
    <row r="31">
      <c r="A31" s="31">
        <v>15.0</v>
      </c>
      <c r="B31" s="32">
        <v>14201.0</v>
      </c>
      <c r="C31" s="38">
        <v>13731.0</v>
      </c>
      <c r="D31" s="100">
        <f t="shared" si="2"/>
        <v>0</v>
      </c>
      <c r="E31" s="105"/>
      <c r="F31" s="105"/>
      <c r="H31" s="105"/>
      <c r="K31" s="100"/>
    </row>
    <row r="32">
      <c r="D32" s="100">
        <f t="shared" si="2"/>
        <v>-3</v>
      </c>
      <c r="E32" s="105"/>
      <c r="F32" s="105"/>
      <c r="H32" s="105"/>
      <c r="K32" s="100"/>
    </row>
    <row r="33">
      <c r="A33" s="46">
        <v>16.0</v>
      </c>
      <c r="B33" s="48">
        <v>14509.0</v>
      </c>
      <c r="C33" s="55">
        <v>14198.0</v>
      </c>
      <c r="D33" s="100">
        <f t="shared" si="2"/>
        <v>0</v>
      </c>
      <c r="E33" s="105"/>
      <c r="F33" s="105"/>
      <c r="H33" s="105"/>
      <c r="K33" s="100"/>
    </row>
    <row r="34">
      <c r="D34" s="100">
        <f t="shared" si="2"/>
        <v>71</v>
      </c>
      <c r="E34" s="106" t="s">
        <v>841</v>
      </c>
      <c r="F34" s="106" t="s">
        <v>841</v>
      </c>
      <c r="G34" s="107" t="s">
        <v>841</v>
      </c>
      <c r="H34" s="106" t="s">
        <v>841</v>
      </c>
      <c r="I34" s="108"/>
      <c r="J34" s="108"/>
      <c r="K34" s="109" t="s">
        <v>842</v>
      </c>
    </row>
    <row r="35">
      <c r="A35" s="46">
        <v>17.0</v>
      </c>
      <c r="B35" s="48">
        <v>15392.0</v>
      </c>
      <c r="C35" s="55">
        <v>14580.0</v>
      </c>
      <c r="D35" s="100">
        <f t="shared" si="2"/>
        <v>0</v>
      </c>
      <c r="E35" s="105"/>
      <c r="F35" s="105"/>
      <c r="H35" s="105"/>
      <c r="K35" s="100"/>
    </row>
    <row r="36">
      <c r="D36" s="100">
        <f t="shared" si="2"/>
        <v>117</v>
      </c>
      <c r="E36" s="106" t="s">
        <v>841</v>
      </c>
      <c r="F36" s="106" t="s">
        <v>841</v>
      </c>
      <c r="G36" s="107" t="s">
        <v>841</v>
      </c>
      <c r="H36" s="106" t="s">
        <v>841</v>
      </c>
      <c r="I36" s="108"/>
      <c r="J36" s="108"/>
      <c r="K36" s="109" t="s">
        <v>842</v>
      </c>
    </row>
    <row r="37">
      <c r="A37" s="46">
        <v>18.0</v>
      </c>
      <c r="B37" s="48">
        <v>17869.0</v>
      </c>
      <c r="C37" s="55">
        <v>15509.0</v>
      </c>
      <c r="D37" s="100">
        <f t="shared" si="2"/>
        <v>0</v>
      </c>
      <c r="E37" s="105"/>
      <c r="F37" s="105"/>
      <c r="H37" s="105"/>
      <c r="K37" s="100"/>
    </row>
    <row r="38">
      <c r="D38" s="100">
        <f t="shared" si="2"/>
        <v>17</v>
      </c>
      <c r="E38" s="105"/>
      <c r="F38" s="105"/>
      <c r="H38" s="105"/>
      <c r="K38" s="100"/>
    </row>
    <row r="39">
      <c r="A39" s="46">
        <v>19.0</v>
      </c>
      <c r="B39" s="48">
        <v>18638.0</v>
      </c>
      <c r="C39" s="55">
        <v>17886.0</v>
      </c>
      <c r="D39" s="100">
        <f t="shared" si="2"/>
        <v>0</v>
      </c>
      <c r="E39" s="105"/>
      <c r="F39" s="105"/>
      <c r="H39" s="105"/>
      <c r="K39" s="100"/>
    </row>
    <row r="40">
      <c r="D40" s="100">
        <f t="shared" si="2"/>
        <v>-3</v>
      </c>
      <c r="E40" s="105"/>
      <c r="F40" s="105"/>
      <c r="H40" s="105"/>
      <c r="K40" s="100"/>
    </row>
    <row r="41">
      <c r="A41" s="46">
        <v>20.0</v>
      </c>
      <c r="B41" s="48">
        <v>19186.0</v>
      </c>
      <c r="C41" s="55">
        <v>18635.0</v>
      </c>
      <c r="D41" s="100">
        <f t="shared" si="2"/>
        <v>0</v>
      </c>
      <c r="E41" s="105"/>
      <c r="F41" s="105"/>
      <c r="H41" s="105"/>
      <c r="K41" s="100"/>
    </row>
    <row r="42">
      <c r="D42" s="100">
        <f t="shared" si="2"/>
        <v>11</v>
      </c>
      <c r="E42" s="105"/>
      <c r="F42" s="105"/>
      <c r="H42" s="105"/>
      <c r="K42" s="100"/>
    </row>
    <row r="43">
      <c r="A43" s="31">
        <v>21.0</v>
      </c>
      <c r="B43" s="32">
        <v>19523.0</v>
      </c>
      <c r="C43" s="38">
        <v>19197.0</v>
      </c>
      <c r="D43" s="100">
        <f t="shared" si="2"/>
        <v>0</v>
      </c>
      <c r="E43" s="105"/>
      <c r="F43" s="105"/>
      <c r="H43" s="105"/>
      <c r="K43" s="100"/>
    </row>
    <row r="44">
      <c r="D44" s="100">
        <f t="shared" si="2"/>
        <v>-3</v>
      </c>
      <c r="E44" s="105"/>
      <c r="F44" s="105"/>
      <c r="H44" s="105"/>
      <c r="K44" s="100"/>
    </row>
    <row r="45">
      <c r="A45" s="31">
        <v>22.0</v>
      </c>
      <c r="B45" s="32">
        <v>19933.0</v>
      </c>
      <c r="C45" s="38">
        <v>19520.0</v>
      </c>
      <c r="D45" s="100">
        <f t="shared" si="2"/>
        <v>0</v>
      </c>
      <c r="E45" s="105"/>
      <c r="F45" s="105"/>
      <c r="H45" s="105"/>
      <c r="K45" s="100"/>
    </row>
    <row r="46">
      <c r="D46" s="100">
        <f t="shared" si="2"/>
        <v>46</v>
      </c>
      <c r="E46" s="105"/>
      <c r="F46" s="105"/>
      <c r="H46" s="105"/>
      <c r="K46" s="100"/>
    </row>
    <row r="47">
      <c r="A47" s="31">
        <v>23.0</v>
      </c>
      <c r="B47" s="32">
        <v>20494.0</v>
      </c>
      <c r="C47" s="38">
        <v>19979.0</v>
      </c>
      <c r="D47" s="100">
        <f t="shared" si="2"/>
        <v>0</v>
      </c>
      <c r="E47" s="105"/>
      <c r="F47" s="105"/>
      <c r="H47" s="105"/>
      <c r="K47" s="100"/>
    </row>
    <row r="48">
      <c r="D48" s="100">
        <f t="shared" si="2"/>
        <v>37</v>
      </c>
      <c r="E48" s="105"/>
      <c r="F48" s="105"/>
      <c r="H48" s="105"/>
      <c r="K48" s="100"/>
    </row>
    <row r="49">
      <c r="A49" s="46">
        <v>24.0</v>
      </c>
      <c r="B49" s="48">
        <v>25771.0</v>
      </c>
      <c r="C49" s="55">
        <v>20531.0</v>
      </c>
      <c r="D49" s="100">
        <f t="shared" si="2"/>
        <v>0</v>
      </c>
      <c r="E49" s="105"/>
      <c r="F49" s="105"/>
      <c r="H49" s="105"/>
      <c r="K49" s="100"/>
    </row>
    <row r="50">
      <c r="D50" s="100">
        <f t="shared" si="2"/>
        <v>8</v>
      </c>
      <c r="E50" s="105"/>
      <c r="F50" s="105"/>
      <c r="H50" s="105"/>
      <c r="K50" s="100"/>
    </row>
    <row r="51">
      <c r="A51" s="46">
        <v>25.0</v>
      </c>
      <c r="B51" s="48">
        <v>27308.0</v>
      </c>
      <c r="C51" s="55">
        <v>25779.0</v>
      </c>
      <c r="D51" s="100">
        <f t="shared" si="2"/>
        <v>0</v>
      </c>
      <c r="E51" s="105"/>
      <c r="F51" s="105"/>
      <c r="H51" s="105"/>
      <c r="K51" s="100"/>
    </row>
    <row r="52">
      <c r="D52" s="100">
        <f t="shared" si="2"/>
        <v>2</v>
      </c>
      <c r="E52" s="105"/>
      <c r="F52" s="105"/>
      <c r="H52" s="105"/>
      <c r="K52" s="100"/>
    </row>
    <row r="53">
      <c r="A53" s="46">
        <v>26.0</v>
      </c>
      <c r="B53" s="48">
        <v>28350.0</v>
      </c>
      <c r="C53" s="55">
        <v>27310.0</v>
      </c>
      <c r="D53" s="100">
        <f t="shared" si="2"/>
        <v>0</v>
      </c>
      <c r="E53" s="105"/>
      <c r="F53" s="105"/>
      <c r="H53" s="105"/>
      <c r="K53" s="100"/>
    </row>
    <row r="54">
      <c r="D54" s="100">
        <f t="shared" si="2"/>
        <v>-3</v>
      </c>
      <c r="E54" s="105"/>
      <c r="F54" s="105"/>
      <c r="H54" s="105"/>
      <c r="K54" s="100"/>
    </row>
    <row r="55">
      <c r="A55" s="31">
        <v>27.0</v>
      </c>
      <c r="B55" s="32">
        <v>29480.0</v>
      </c>
      <c r="C55" s="38">
        <v>28347.0</v>
      </c>
      <c r="D55" s="100">
        <f t="shared" si="2"/>
        <v>0</v>
      </c>
      <c r="E55" s="105"/>
      <c r="F55" s="105"/>
      <c r="H55" s="105"/>
      <c r="K55" s="100"/>
    </row>
    <row r="56">
      <c r="D56" s="100">
        <f t="shared" si="2"/>
        <v>-3</v>
      </c>
      <c r="E56" s="105"/>
      <c r="F56" s="105"/>
      <c r="H56" s="105"/>
      <c r="K56" s="100"/>
    </row>
    <row r="57">
      <c r="A57" s="46">
        <v>28.0</v>
      </c>
      <c r="B57" s="48">
        <v>29740.0</v>
      </c>
      <c r="C57" s="55">
        <v>29477.0</v>
      </c>
      <c r="D57" s="100">
        <f t="shared" si="2"/>
        <v>0</v>
      </c>
      <c r="E57" s="105"/>
      <c r="F57" s="105"/>
      <c r="H57" s="105"/>
      <c r="K57" s="100"/>
    </row>
    <row r="58">
      <c r="D58" s="100">
        <f t="shared" si="2"/>
        <v>11</v>
      </c>
      <c r="E58" s="105"/>
      <c r="F58" s="105"/>
      <c r="H58" s="105"/>
      <c r="K58" s="100"/>
    </row>
    <row r="59">
      <c r="A59" s="46">
        <v>29.0</v>
      </c>
      <c r="B59" s="48">
        <v>30365.0</v>
      </c>
      <c r="C59" s="55">
        <v>29751.0</v>
      </c>
      <c r="D59" s="100">
        <f t="shared" si="2"/>
        <v>0</v>
      </c>
      <c r="E59" s="105"/>
      <c r="F59" s="105"/>
      <c r="H59" s="105"/>
      <c r="K59" s="100"/>
    </row>
    <row r="60">
      <c r="D60" s="100">
        <f t="shared" si="2"/>
        <v>-3</v>
      </c>
      <c r="E60" s="105"/>
      <c r="F60" s="105"/>
      <c r="H60" s="105"/>
      <c r="K60" s="100"/>
    </row>
    <row r="61">
      <c r="A61" s="46">
        <v>30.0</v>
      </c>
      <c r="B61" s="48">
        <v>30991.0</v>
      </c>
      <c r="C61" s="55">
        <v>30362.0</v>
      </c>
      <c r="D61" s="100">
        <f t="shared" si="2"/>
        <v>0</v>
      </c>
      <c r="E61" s="105"/>
      <c r="F61" s="105"/>
      <c r="H61" s="105"/>
      <c r="K61" s="100"/>
    </row>
    <row r="62">
      <c r="D62" s="100">
        <f t="shared" si="2"/>
        <v>-3</v>
      </c>
      <c r="E62" s="105"/>
      <c r="F62" s="105"/>
      <c r="H62" s="105"/>
      <c r="K62" s="100"/>
    </row>
    <row r="63">
      <c r="A63" s="31">
        <v>31.0</v>
      </c>
      <c r="B63" s="32">
        <v>31584.0</v>
      </c>
      <c r="C63" s="38">
        <v>30988.0</v>
      </c>
      <c r="D63" s="100">
        <f t="shared" si="2"/>
        <v>0</v>
      </c>
      <c r="E63" s="105"/>
      <c r="F63" s="105"/>
      <c r="H63" s="105"/>
      <c r="K63" s="100"/>
    </row>
    <row r="64">
      <c r="D64" s="100">
        <f t="shared" si="2"/>
        <v>32</v>
      </c>
      <c r="E64" s="105"/>
      <c r="F64" s="105"/>
      <c r="H64" s="105"/>
      <c r="K64" s="100"/>
    </row>
    <row r="65">
      <c r="A65" s="31">
        <v>32.0</v>
      </c>
      <c r="B65" s="32">
        <v>31963.0</v>
      </c>
      <c r="C65" s="38">
        <v>31616.0</v>
      </c>
      <c r="D65" s="100">
        <f t="shared" si="2"/>
        <v>0</v>
      </c>
      <c r="E65" s="105"/>
      <c r="F65" s="105"/>
      <c r="H65" s="105"/>
      <c r="K65" s="100"/>
    </row>
    <row r="66">
      <c r="D66" s="100">
        <f t="shared" si="2"/>
        <v>-3</v>
      </c>
      <c r="E66" s="105"/>
      <c r="F66" s="105"/>
      <c r="H66" s="105"/>
      <c r="K66" s="100"/>
    </row>
    <row r="67">
      <c r="A67" s="31">
        <v>33.0</v>
      </c>
      <c r="B67" s="32">
        <v>32271.0</v>
      </c>
      <c r="C67" s="38">
        <v>31960.0</v>
      </c>
      <c r="D67" s="100">
        <f t="shared" si="2"/>
        <v>0</v>
      </c>
      <c r="E67" s="105"/>
      <c r="F67" s="105"/>
      <c r="H67" s="105"/>
      <c r="K67" s="100"/>
    </row>
    <row r="68">
      <c r="D68" s="100">
        <f t="shared" si="2"/>
        <v>13</v>
      </c>
      <c r="E68" s="105"/>
      <c r="F68" s="105"/>
      <c r="H68" s="105"/>
      <c r="K68" s="100"/>
    </row>
    <row r="69">
      <c r="A69" s="31">
        <v>34.0</v>
      </c>
      <c r="B69" s="32">
        <v>32700.0</v>
      </c>
      <c r="C69" s="38">
        <v>32284.0</v>
      </c>
      <c r="D69" s="100">
        <f t="shared" si="2"/>
        <v>0</v>
      </c>
      <c r="E69" s="105"/>
      <c r="F69" s="105"/>
      <c r="H69" s="105"/>
      <c r="K69" s="100"/>
    </row>
    <row r="70">
      <c r="D70" s="100">
        <f t="shared" si="2"/>
        <v>-3</v>
      </c>
      <c r="E70" s="105"/>
      <c r="F70" s="105"/>
      <c r="H70" s="105"/>
      <c r="K70" s="100"/>
    </row>
    <row r="71">
      <c r="A71" s="31">
        <v>35.0</v>
      </c>
      <c r="B71" s="32">
        <v>33395.0</v>
      </c>
      <c r="C71" s="38">
        <v>32697.0</v>
      </c>
      <c r="D71" s="100">
        <f t="shared" si="2"/>
        <v>0</v>
      </c>
      <c r="E71" s="105"/>
      <c r="F71" s="105"/>
      <c r="H71" s="105"/>
      <c r="K71" s="100"/>
    </row>
    <row r="72">
      <c r="D72" s="100">
        <f t="shared" si="2"/>
        <v>9</v>
      </c>
      <c r="E72" s="105"/>
      <c r="F72" s="105"/>
      <c r="H72" s="105"/>
      <c r="K72" s="100"/>
    </row>
    <row r="73">
      <c r="A73" s="31">
        <v>36.0</v>
      </c>
      <c r="B73" s="32">
        <v>34276.0</v>
      </c>
      <c r="C73" s="38">
        <v>33404.0</v>
      </c>
      <c r="D73" s="100">
        <f t="shared" si="2"/>
        <v>0</v>
      </c>
      <c r="E73" s="105"/>
      <c r="F73" s="105"/>
      <c r="H73" s="105"/>
      <c r="K73" s="100"/>
    </row>
    <row r="74">
      <c r="D74" s="100">
        <f t="shared" si="2"/>
        <v>4</v>
      </c>
      <c r="E74" s="105"/>
      <c r="F74" s="105"/>
      <c r="H74" s="105"/>
      <c r="K74" s="100"/>
    </row>
    <row r="75">
      <c r="A75" s="31">
        <v>37.0</v>
      </c>
      <c r="B75" s="32">
        <v>34843.0</v>
      </c>
      <c r="C75" s="38">
        <v>34280.0</v>
      </c>
      <c r="D75" s="100"/>
      <c r="E75" s="105"/>
      <c r="F75" s="105"/>
      <c r="H75" s="105"/>
      <c r="K75" s="100"/>
    </row>
    <row r="76">
      <c r="D76" s="100">
        <f>B77-B75</f>
        <v>-3</v>
      </c>
      <c r="E76" s="105"/>
      <c r="F76" s="105"/>
      <c r="H76" s="105"/>
      <c r="K76" s="100"/>
    </row>
    <row r="77">
      <c r="A77" s="80">
        <v>38.0</v>
      </c>
      <c r="B77" s="33">
        <v>34840.0</v>
      </c>
      <c r="C77" s="38">
        <v>35067.0</v>
      </c>
      <c r="D77" s="100"/>
      <c r="E77" s="105"/>
      <c r="F77" s="105"/>
      <c r="H77" s="105"/>
      <c r="K77" s="100"/>
    </row>
    <row r="78">
      <c r="D78" s="100">
        <f t="shared" ref="D78:D80" si="3">B79-C77</f>
        <v>15</v>
      </c>
      <c r="E78" s="105"/>
      <c r="F78" s="105"/>
      <c r="H78" s="105"/>
      <c r="K78" s="100"/>
    </row>
    <row r="79">
      <c r="A79" s="80">
        <v>39.0</v>
      </c>
      <c r="B79" s="33">
        <v>35082.0</v>
      </c>
      <c r="C79" s="38">
        <v>35501.0</v>
      </c>
      <c r="D79" s="100">
        <f t="shared" si="3"/>
        <v>0</v>
      </c>
      <c r="E79" s="105"/>
      <c r="F79" s="105"/>
      <c r="H79" s="105"/>
      <c r="K79" s="100"/>
    </row>
    <row r="80">
      <c r="D80" s="100">
        <f t="shared" si="3"/>
        <v>63</v>
      </c>
      <c r="E80" s="106" t="s">
        <v>841</v>
      </c>
      <c r="F80" s="106" t="s">
        <v>843</v>
      </c>
      <c r="G80" s="107" t="s">
        <v>841</v>
      </c>
      <c r="H80" s="106" t="s">
        <v>841</v>
      </c>
      <c r="I80" s="108"/>
      <c r="J80" s="108"/>
      <c r="K80" s="109" t="s">
        <v>842</v>
      </c>
    </row>
    <row r="81">
      <c r="A81" s="80">
        <v>40.0</v>
      </c>
      <c r="B81" s="33">
        <v>35564.0</v>
      </c>
      <c r="C81" s="38">
        <v>36280.0</v>
      </c>
      <c r="D81" s="100"/>
      <c r="E81" s="105"/>
      <c r="F81" s="105"/>
      <c r="H81" s="105"/>
      <c r="K81" s="100"/>
    </row>
    <row r="82">
      <c r="D82" s="100">
        <f>C83-C81</f>
        <v>106</v>
      </c>
      <c r="E82" s="106" t="s">
        <v>844</v>
      </c>
      <c r="F82" s="110"/>
      <c r="G82" s="108"/>
      <c r="H82" s="110"/>
      <c r="I82" s="108"/>
      <c r="J82" s="108"/>
      <c r="K82" s="109" t="s">
        <v>842</v>
      </c>
    </row>
    <row r="83">
      <c r="A83" s="31">
        <v>41.0</v>
      </c>
      <c r="B83" s="32">
        <v>37540.0</v>
      </c>
      <c r="C83" s="38">
        <v>36386.0</v>
      </c>
      <c r="D83" s="100"/>
      <c r="E83" s="105"/>
      <c r="F83" s="105"/>
      <c r="H83" s="105"/>
      <c r="K83" s="100"/>
    </row>
    <row r="84">
      <c r="D84" s="100">
        <f>C85-B83</f>
        <v>-3</v>
      </c>
      <c r="E84" s="105"/>
      <c r="F84" s="105"/>
      <c r="H84" s="105"/>
      <c r="K84" s="100"/>
    </row>
    <row r="85">
      <c r="A85" s="31">
        <v>42.0</v>
      </c>
      <c r="B85" s="32">
        <v>38262.0</v>
      </c>
      <c r="C85" s="38">
        <v>37537.0</v>
      </c>
      <c r="D85" s="100"/>
      <c r="E85" s="105"/>
      <c r="F85" s="105"/>
      <c r="H85" s="105"/>
      <c r="K85" s="100"/>
    </row>
    <row r="86">
      <c r="D86" s="100">
        <f>B87-B85</f>
        <v>128</v>
      </c>
      <c r="E86" s="106" t="s">
        <v>845</v>
      </c>
      <c r="F86" s="110"/>
      <c r="G86" s="108"/>
      <c r="H86" s="110"/>
      <c r="I86" s="108"/>
      <c r="J86" s="108"/>
      <c r="K86" s="109" t="s">
        <v>842</v>
      </c>
    </row>
    <row r="87">
      <c r="A87" s="60">
        <v>43.0</v>
      </c>
      <c r="B87" s="48">
        <v>38390.0</v>
      </c>
      <c r="C87" s="55">
        <v>38887.0</v>
      </c>
      <c r="D87" s="100"/>
      <c r="E87" s="105"/>
      <c r="F87" s="105"/>
      <c r="H87" s="105"/>
      <c r="K87" s="100"/>
    </row>
    <row r="88">
      <c r="D88" s="100">
        <f t="shared" ref="D88:D116" si="4">B89-C87</f>
        <v>72</v>
      </c>
      <c r="E88" s="106" t="s">
        <v>841</v>
      </c>
      <c r="F88" s="106" t="s">
        <v>846</v>
      </c>
      <c r="G88" s="107" t="s">
        <v>841</v>
      </c>
      <c r="H88" s="106" t="s">
        <v>841</v>
      </c>
      <c r="I88" s="108"/>
      <c r="J88" s="108"/>
      <c r="K88" s="109" t="s">
        <v>842</v>
      </c>
    </row>
    <row r="89">
      <c r="A89" s="60">
        <v>44.0</v>
      </c>
      <c r="B89" s="48">
        <v>38959.0</v>
      </c>
      <c r="C89" s="55">
        <v>40224.0</v>
      </c>
      <c r="D89" s="100">
        <f t="shared" si="4"/>
        <v>0</v>
      </c>
      <c r="E89" s="105"/>
      <c r="F89" s="105"/>
      <c r="H89" s="105"/>
      <c r="K89" s="100"/>
    </row>
    <row r="90">
      <c r="D90" s="100">
        <f t="shared" si="4"/>
        <v>-3</v>
      </c>
      <c r="E90" s="105"/>
      <c r="F90" s="105"/>
      <c r="H90" s="105"/>
      <c r="K90" s="100"/>
    </row>
    <row r="91">
      <c r="A91" s="60">
        <v>45.0</v>
      </c>
      <c r="B91" s="48">
        <v>40221.0</v>
      </c>
      <c r="C91" s="55">
        <v>41882.0</v>
      </c>
      <c r="D91" s="100">
        <f t="shared" si="4"/>
        <v>0</v>
      </c>
      <c r="E91" s="105"/>
      <c r="F91" s="105"/>
      <c r="H91" s="105"/>
      <c r="K91" s="100"/>
    </row>
    <row r="92">
      <c r="D92" s="100">
        <f t="shared" si="4"/>
        <v>146</v>
      </c>
      <c r="E92" s="106" t="s">
        <v>841</v>
      </c>
      <c r="F92" s="106" t="s">
        <v>841</v>
      </c>
      <c r="G92" s="107" t="s">
        <v>841</v>
      </c>
      <c r="H92" s="106" t="s">
        <v>841</v>
      </c>
      <c r="I92" s="107" t="s">
        <v>847</v>
      </c>
      <c r="J92" s="107" t="s">
        <v>847</v>
      </c>
      <c r="K92" s="109" t="s">
        <v>842</v>
      </c>
    </row>
    <row r="93">
      <c r="A93" s="80">
        <v>46.0</v>
      </c>
      <c r="B93" s="33">
        <v>42028.0</v>
      </c>
      <c r="C93" s="38">
        <v>42504.0</v>
      </c>
      <c r="D93" s="100">
        <f t="shared" si="4"/>
        <v>0</v>
      </c>
      <c r="E93" s="105"/>
      <c r="F93" s="105"/>
      <c r="H93" s="105"/>
      <c r="K93" s="100"/>
    </row>
    <row r="94">
      <c r="D94" s="100">
        <f t="shared" si="4"/>
        <v>31</v>
      </c>
      <c r="E94" s="105"/>
      <c r="F94" s="105"/>
      <c r="H94" s="105"/>
      <c r="K94" s="100"/>
    </row>
    <row r="95">
      <c r="A95" s="80">
        <v>47.0</v>
      </c>
      <c r="B95" s="33">
        <v>42535.0</v>
      </c>
      <c r="C95" s="38">
        <v>42936.0</v>
      </c>
      <c r="D95" s="100">
        <f t="shared" si="4"/>
        <v>0</v>
      </c>
      <c r="E95" s="105"/>
      <c r="F95" s="105"/>
      <c r="H95" s="105"/>
      <c r="K95" s="100"/>
    </row>
    <row r="96">
      <c r="D96" s="100">
        <f t="shared" si="4"/>
        <v>-13</v>
      </c>
      <c r="E96" s="105"/>
      <c r="F96" s="105"/>
      <c r="H96" s="105"/>
      <c r="K96" s="100"/>
    </row>
    <row r="97">
      <c r="A97" s="80">
        <v>48.0</v>
      </c>
      <c r="B97" s="33">
        <v>42923.0</v>
      </c>
      <c r="C97" s="38">
        <v>45460.0</v>
      </c>
      <c r="D97" s="100">
        <f t="shared" si="4"/>
        <v>0</v>
      </c>
      <c r="E97" s="105"/>
      <c r="F97" s="105"/>
      <c r="H97" s="105"/>
      <c r="K97" s="100"/>
    </row>
    <row r="98">
      <c r="D98" s="100">
        <f t="shared" si="4"/>
        <v>59</v>
      </c>
      <c r="E98" s="106" t="s">
        <v>841</v>
      </c>
      <c r="F98" s="106" t="s">
        <v>841</v>
      </c>
      <c r="G98" s="107" t="s">
        <v>841</v>
      </c>
      <c r="H98" s="106" t="s">
        <v>841</v>
      </c>
      <c r="I98" s="108"/>
      <c r="J98" s="108"/>
      <c r="K98" s="109" t="s">
        <v>842</v>
      </c>
    </row>
    <row r="99">
      <c r="A99" s="80">
        <v>49.0</v>
      </c>
      <c r="B99" s="33">
        <v>45519.0</v>
      </c>
      <c r="C99" s="38">
        <v>47333.0</v>
      </c>
      <c r="D99" s="100">
        <f t="shared" si="4"/>
        <v>0</v>
      </c>
      <c r="E99" s="105"/>
      <c r="F99" s="105"/>
      <c r="H99" s="105"/>
      <c r="K99" s="100"/>
    </row>
    <row r="100">
      <c r="D100" s="100">
        <f t="shared" si="4"/>
        <v>-3</v>
      </c>
      <c r="E100" s="105"/>
      <c r="F100" s="105"/>
      <c r="H100" s="105"/>
      <c r="K100" s="100"/>
    </row>
    <row r="101">
      <c r="A101" s="80">
        <v>50.0</v>
      </c>
      <c r="B101" s="33">
        <v>47330.0</v>
      </c>
      <c r="C101" s="38">
        <v>47644.0</v>
      </c>
      <c r="D101" s="100">
        <f t="shared" si="4"/>
        <v>0</v>
      </c>
      <c r="E101" s="105"/>
      <c r="F101" s="105"/>
      <c r="H101" s="105"/>
      <c r="K101" s="100"/>
    </row>
    <row r="102">
      <c r="D102" s="100">
        <f t="shared" si="4"/>
        <v>-3</v>
      </c>
      <c r="E102" s="105"/>
      <c r="F102" s="105"/>
      <c r="H102" s="105"/>
      <c r="K102" s="100"/>
    </row>
    <row r="103">
      <c r="A103" s="80">
        <v>51.0</v>
      </c>
      <c r="B103" s="33">
        <v>47641.0</v>
      </c>
      <c r="C103" s="38">
        <v>48087.0</v>
      </c>
      <c r="D103" s="100">
        <f t="shared" si="4"/>
        <v>0</v>
      </c>
      <c r="E103" s="105"/>
      <c r="F103" s="105"/>
      <c r="H103" s="105"/>
      <c r="K103" s="100"/>
    </row>
    <row r="104">
      <c r="D104" s="100">
        <f t="shared" si="4"/>
        <v>-3</v>
      </c>
      <c r="E104" s="105"/>
      <c r="F104" s="105"/>
      <c r="H104" s="105"/>
      <c r="K104" s="100"/>
    </row>
    <row r="105">
      <c r="A105" s="80">
        <v>52.0</v>
      </c>
      <c r="B105" s="33">
        <v>48084.0</v>
      </c>
      <c r="C105" s="38">
        <v>48551.0</v>
      </c>
      <c r="D105" s="100">
        <f t="shared" si="4"/>
        <v>0</v>
      </c>
      <c r="E105" s="105"/>
      <c r="F105" s="105"/>
      <c r="H105" s="105"/>
      <c r="K105" s="100"/>
    </row>
    <row r="106">
      <c r="D106" s="100">
        <f t="shared" si="4"/>
        <v>122</v>
      </c>
      <c r="E106" s="106" t="s">
        <v>841</v>
      </c>
      <c r="F106" s="106" t="s">
        <v>848</v>
      </c>
      <c r="G106" s="107" t="s">
        <v>841</v>
      </c>
      <c r="H106" s="106" t="s">
        <v>841</v>
      </c>
      <c r="I106" s="107" t="s">
        <v>849</v>
      </c>
      <c r="J106" s="107" t="s">
        <v>847</v>
      </c>
      <c r="K106" s="109" t="s">
        <v>842</v>
      </c>
    </row>
    <row r="107">
      <c r="A107" s="80">
        <v>53.0</v>
      </c>
      <c r="B107" s="33">
        <v>48673.0</v>
      </c>
      <c r="C107" s="38">
        <v>48990.0</v>
      </c>
      <c r="D107" s="100">
        <f t="shared" si="4"/>
        <v>0</v>
      </c>
      <c r="E107" s="105"/>
      <c r="F107" s="105"/>
      <c r="H107" s="105"/>
      <c r="K107" s="100"/>
    </row>
    <row r="108">
      <c r="D108" s="100">
        <f t="shared" si="4"/>
        <v>-3</v>
      </c>
      <c r="E108" s="105"/>
      <c r="F108" s="105"/>
      <c r="H108" s="105"/>
      <c r="K108" s="100"/>
    </row>
    <row r="109">
      <c r="A109" s="80">
        <v>54.0</v>
      </c>
      <c r="B109" s="33">
        <v>48987.0</v>
      </c>
      <c r="C109" s="38">
        <v>49280.0</v>
      </c>
      <c r="D109" s="100">
        <f t="shared" si="4"/>
        <v>0</v>
      </c>
      <c r="E109" s="105"/>
      <c r="F109" s="105"/>
      <c r="H109" s="105"/>
      <c r="K109" s="100"/>
    </row>
    <row r="110">
      <c r="D110" s="100">
        <f t="shared" si="4"/>
        <v>2</v>
      </c>
      <c r="E110" s="105"/>
      <c r="F110" s="105"/>
      <c r="H110" s="105"/>
      <c r="K110" s="100"/>
    </row>
    <row r="111">
      <c r="A111" s="80">
        <v>55.0</v>
      </c>
      <c r="B111" s="33">
        <v>49282.0</v>
      </c>
      <c r="C111" s="38">
        <v>49881.0</v>
      </c>
      <c r="D111" s="100">
        <f t="shared" si="4"/>
        <v>0</v>
      </c>
      <c r="E111" s="105"/>
      <c r="F111" s="105"/>
      <c r="H111" s="105"/>
      <c r="K111" s="100"/>
    </row>
    <row r="112">
      <c r="D112" s="100">
        <f t="shared" si="4"/>
        <v>-3</v>
      </c>
      <c r="E112" s="105"/>
      <c r="F112" s="105"/>
      <c r="H112" s="105"/>
      <c r="K112" s="100"/>
    </row>
    <row r="113">
      <c r="A113" s="80">
        <v>56.0</v>
      </c>
      <c r="B113" s="33">
        <v>49878.0</v>
      </c>
      <c r="C113" s="38">
        <v>50279.0</v>
      </c>
      <c r="D113" s="100">
        <f t="shared" si="4"/>
        <v>0</v>
      </c>
      <c r="E113" s="105"/>
      <c r="F113" s="105"/>
      <c r="H113" s="105"/>
      <c r="K113" s="100"/>
    </row>
    <row r="114">
      <c r="D114" s="100">
        <f t="shared" si="4"/>
        <v>0</v>
      </c>
      <c r="E114" s="105"/>
      <c r="F114" s="105"/>
      <c r="H114" s="105"/>
      <c r="K114" s="100"/>
    </row>
    <row r="115">
      <c r="A115" s="80">
        <v>57.0</v>
      </c>
      <c r="B115" s="33">
        <v>50279.0</v>
      </c>
      <c r="C115" s="38">
        <v>50638.0</v>
      </c>
      <c r="D115" s="100">
        <f t="shared" si="4"/>
        <v>0</v>
      </c>
      <c r="E115" s="105"/>
      <c r="F115" s="105"/>
      <c r="H115" s="105"/>
      <c r="K115" s="100"/>
    </row>
    <row r="116">
      <c r="D116" s="100">
        <f t="shared" si="4"/>
        <v>0</v>
      </c>
      <c r="E116" s="105"/>
      <c r="F116" s="105"/>
      <c r="H116" s="105"/>
      <c r="K116" s="100"/>
    </row>
    <row r="117">
      <c r="A117" s="80">
        <v>58.0</v>
      </c>
      <c r="B117" s="33">
        <v>50638.0</v>
      </c>
      <c r="C117" s="38">
        <v>50961.0</v>
      </c>
      <c r="D117" s="100"/>
      <c r="E117" s="105"/>
      <c r="F117" s="105"/>
      <c r="H117" s="105"/>
      <c r="K117" s="100"/>
    </row>
    <row r="118">
      <c r="D118" s="100">
        <f>C119-C117</f>
        <v>486</v>
      </c>
      <c r="E118" s="106" t="s">
        <v>844</v>
      </c>
      <c r="F118" s="110"/>
      <c r="G118" s="108"/>
      <c r="H118" s="110"/>
      <c r="I118" s="108"/>
      <c r="J118" s="108"/>
      <c r="K118" s="109" t="s">
        <v>842</v>
      </c>
    </row>
    <row r="119">
      <c r="A119" s="31">
        <v>59.0</v>
      </c>
      <c r="B119" s="32">
        <v>52217.0</v>
      </c>
      <c r="C119" s="38">
        <v>51447.0</v>
      </c>
      <c r="D119" s="100"/>
      <c r="E119" s="105"/>
      <c r="F119" s="105"/>
      <c r="H119" s="105"/>
      <c r="K119" s="100"/>
    </row>
    <row r="120">
      <c r="D120" s="100">
        <f t="shared" ref="D120:D132" si="5">C121-B119</f>
        <v>106</v>
      </c>
      <c r="E120" s="106" t="s">
        <v>841</v>
      </c>
      <c r="F120" s="106" t="s">
        <v>841</v>
      </c>
      <c r="G120" s="107" t="s">
        <v>841</v>
      </c>
      <c r="H120" s="106" t="s">
        <v>841</v>
      </c>
      <c r="I120" s="108"/>
      <c r="J120" s="108"/>
      <c r="K120" s="109" t="s">
        <v>842</v>
      </c>
    </row>
    <row r="121">
      <c r="A121" s="31">
        <v>60.0</v>
      </c>
      <c r="B121" s="32">
        <v>52532.0</v>
      </c>
      <c r="C121" s="38">
        <v>52323.0</v>
      </c>
      <c r="D121" s="100">
        <f t="shared" si="5"/>
        <v>0</v>
      </c>
      <c r="E121" s="105"/>
      <c r="F121" s="105"/>
      <c r="H121" s="105"/>
      <c r="K121" s="100"/>
    </row>
    <row r="122">
      <c r="D122" s="100">
        <f t="shared" si="5"/>
        <v>-3</v>
      </c>
      <c r="E122" s="105"/>
      <c r="F122" s="105"/>
      <c r="H122" s="105"/>
      <c r="K122" s="100"/>
    </row>
    <row r="123">
      <c r="A123" s="31">
        <v>61.0</v>
      </c>
      <c r="B123" s="32">
        <v>53050.0</v>
      </c>
      <c r="C123" s="38">
        <v>52529.0</v>
      </c>
      <c r="D123" s="100">
        <f t="shared" si="5"/>
        <v>0</v>
      </c>
      <c r="E123" s="105"/>
      <c r="F123" s="105"/>
      <c r="H123" s="105"/>
      <c r="K123" s="100"/>
    </row>
    <row r="124">
      <c r="D124" s="100">
        <f t="shared" si="5"/>
        <v>-3</v>
      </c>
      <c r="E124" s="105"/>
      <c r="F124" s="105"/>
      <c r="H124" s="105"/>
      <c r="K124" s="100"/>
    </row>
    <row r="125">
      <c r="A125" s="31">
        <v>62.0</v>
      </c>
      <c r="B125" s="32">
        <v>53640.0</v>
      </c>
      <c r="C125" s="38">
        <v>53047.0</v>
      </c>
      <c r="D125" s="100">
        <f t="shared" si="5"/>
        <v>0</v>
      </c>
      <c r="E125" s="105"/>
      <c r="F125" s="105"/>
      <c r="H125" s="105"/>
      <c r="K125" s="100"/>
    </row>
    <row r="126">
      <c r="D126" s="100">
        <f t="shared" si="5"/>
        <v>11</v>
      </c>
      <c r="E126" s="105"/>
      <c r="F126" s="105"/>
      <c r="H126" s="105"/>
      <c r="K126" s="100"/>
    </row>
    <row r="127">
      <c r="A127" s="31">
        <v>63.0</v>
      </c>
      <c r="B127" s="32">
        <v>53932.0</v>
      </c>
      <c r="C127" s="38">
        <v>53651.0</v>
      </c>
      <c r="D127" s="100">
        <f t="shared" si="5"/>
        <v>0</v>
      </c>
      <c r="E127" s="105"/>
      <c r="F127" s="105"/>
      <c r="H127" s="105"/>
      <c r="K127" s="100"/>
    </row>
    <row r="128">
      <c r="D128" s="100">
        <f t="shared" si="5"/>
        <v>-3</v>
      </c>
      <c r="E128" s="105"/>
      <c r="F128" s="105"/>
      <c r="H128" s="105"/>
      <c r="K128" s="100"/>
    </row>
    <row r="129">
      <c r="A129" s="31">
        <v>64.0</v>
      </c>
      <c r="B129" s="32">
        <v>54360.0</v>
      </c>
      <c r="C129" s="38">
        <v>53929.0</v>
      </c>
      <c r="D129" s="100">
        <f t="shared" si="5"/>
        <v>0</v>
      </c>
      <c r="E129" s="105"/>
      <c r="F129" s="105"/>
      <c r="H129" s="105"/>
      <c r="K129" s="100"/>
    </row>
    <row r="130">
      <c r="D130" s="100">
        <f t="shared" si="5"/>
        <v>-3</v>
      </c>
      <c r="E130" s="105"/>
      <c r="F130" s="105"/>
      <c r="H130" s="105"/>
      <c r="K130" s="100"/>
    </row>
    <row r="131">
      <c r="A131" s="31">
        <v>65.0</v>
      </c>
      <c r="B131" s="32">
        <v>54530.0</v>
      </c>
      <c r="C131" s="38">
        <v>54357.0</v>
      </c>
      <c r="D131" s="100">
        <f t="shared" si="5"/>
        <v>0</v>
      </c>
      <c r="E131" s="105"/>
      <c r="F131" s="105"/>
      <c r="H131" s="105"/>
      <c r="K131" s="100"/>
    </row>
    <row r="132">
      <c r="D132" s="100">
        <f t="shared" si="5"/>
        <v>-3</v>
      </c>
      <c r="E132" s="105"/>
      <c r="F132" s="105"/>
      <c r="H132" s="105"/>
      <c r="K132" s="100"/>
    </row>
    <row r="133">
      <c r="A133" s="31">
        <v>66.0</v>
      </c>
      <c r="B133" s="32">
        <v>54943.0</v>
      </c>
      <c r="C133" s="38">
        <v>54527.0</v>
      </c>
      <c r="D133" s="100"/>
      <c r="E133" s="105"/>
      <c r="F133" s="105"/>
      <c r="H133" s="105"/>
      <c r="K133" s="100"/>
    </row>
    <row r="134">
      <c r="D134" s="100">
        <f>B135-B133</f>
        <v>291</v>
      </c>
      <c r="E134" s="106" t="s">
        <v>845</v>
      </c>
      <c r="F134" s="110"/>
      <c r="G134" s="107" t="s">
        <v>850</v>
      </c>
      <c r="H134" s="106" t="s">
        <v>850</v>
      </c>
      <c r="I134" s="107" t="s">
        <v>851</v>
      </c>
      <c r="J134" s="108"/>
      <c r="K134" s="109"/>
    </row>
    <row r="135">
      <c r="A135" s="80">
        <v>67.0</v>
      </c>
      <c r="B135" s="33">
        <v>55234.0</v>
      </c>
      <c r="C135" s="38">
        <v>55554.0</v>
      </c>
      <c r="D135" s="100"/>
      <c r="F135" s="105"/>
      <c r="H135" s="105"/>
      <c r="K135" s="100"/>
    </row>
    <row r="136">
      <c r="D136" s="111">
        <f>B137-C135</f>
        <v>106</v>
      </c>
      <c r="E136" s="106" t="s">
        <v>841</v>
      </c>
      <c r="F136" s="106" t="s">
        <v>841</v>
      </c>
      <c r="G136" s="107" t="s">
        <v>841</v>
      </c>
      <c r="H136" s="106" t="s">
        <v>852</v>
      </c>
      <c r="I136" s="108"/>
      <c r="J136" s="108"/>
      <c r="K136" s="109" t="s">
        <v>842</v>
      </c>
    </row>
    <row r="137">
      <c r="A137" s="80">
        <v>68.0</v>
      </c>
      <c r="B137" s="33">
        <v>55660.0</v>
      </c>
      <c r="C137" s="38">
        <v>55872.0</v>
      </c>
      <c r="D137" s="100"/>
      <c r="E137" s="105"/>
      <c r="F137" s="105"/>
      <c r="H137" s="105"/>
      <c r="K137" s="100"/>
    </row>
    <row r="138">
      <c r="D138" s="111">
        <f>C139-C137</f>
        <v>105</v>
      </c>
      <c r="E138" s="106" t="s">
        <v>844</v>
      </c>
      <c r="F138" s="106"/>
      <c r="G138" s="108"/>
      <c r="H138" s="110"/>
      <c r="I138" s="108"/>
      <c r="J138" s="108"/>
      <c r="K138" s="109" t="s">
        <v>842</v>
      </c>
    </row>
    <row r="139">
      <c r="A139" s="31">
        <v>69.0</v>
      </c>
      <c r="B139" s="32">
        <v>56171.0</v>
      </c>
      <c r="C139" s="38">
        <v>55977.0</v>
      </c>
      <c r="D139" s="100"/>
      <c r="E139" s="105"/>
      <c r="F139" s="105"/>
      <c r="H139" s="105"/>
      <c r="K139" s="100"/>
    </row>
    <row r="140">
      <c r="D140" s="100">
        <f>C141-B139</f>
        <v>-7</v>
      </c>
      <c r="E140" s="105"/>
      <c r="F140" s="105"/>
      <c r="H140" s="105"/>
      <c r="K140" s="100"/>
    </row>
    <row r="141">
      <c r="A141" s="31">
        <v>70.0</v>
      </c>
      <c r="B141" s="32">
        <v>56736.0</v>
      </c>
      <c r="C141" s="38">
        <v>56164.0</v>
      </c>
      <c r="D141" s="100"/>
      <c r="E141" s="105"/>
      <c r="F141" s="105"/>
      <c r="H141" s="105"/>
      <c r="K141" s="100"/>
    </row>
    <row r="142">
      <c r="D142" s="100">
        <f>B143-B141</f>
        <v>-62</v>
      </c>
      <c r="E142" s="105"/>
      <c r="F142" s="105"/>
      <c r="H142" s="105"/>
      <c r="K142" s="100"/>
    </row>
    <row r="143">
      <c r="A143" s="80">
        <v>71.0</v>
      </c>
      <c r="B143" s="33">
        <v>56674.0</v>
      </c>
      <c r="C143" s="44">
        <v>56910.0</v>
      </c>
      <c r="D143" s="100"/>
      <c r="E143" s="105"/>
      <c r="F143" s="105"/>
      <c r="H143" s="105"/>
      <c r="K143" s="100"/>
    </row>
    <row r="144">
      <c r="D144" s="100">
        <f t="shared" ref="D144:D166" si="6">B145-C143</f>
        <v>23</v>
      </c>
      <c r="E144" s="105"/>
      <c r="F144" s="105"/>
      <c r="H144" s="105"/>
      <c r="K144" s="100"/>
    </row>
    <row r="145">
      <c r="A145" s="80">
        <v>72.0</v>
      </c>
      <c r="B145" s="33">
        <v>56933.0</v>
      </c>
      <c r="C145" s="38">
        <v>57328.0</v>
      </c>
      <c r="D145" s="100">
        <f t="shared" si="6"/>
        <v>0</v>
      </c>
      <c r="E145" s="105"/>
      <c r="F145" s="105"/>
      <c r="H145" s="105"/>
      <c r="K145" s="100"/>
    </row>
    <row r="146">
      <c r="D146" s="100">
        <f t="shared" si="6"/>
        <v>-7</v>
      </c>
      <c r="E146" s="105"/>
      <c r="F146" s="105"/>
      <c r="H146" s="105"/>
      <c r="K146" s="100"/>
    </row>
    <row r="147">
      <c r="A147" s="80">
        <v>73.0</v>
      </c>
      <c r="B147" s="33">
        <v>57321.0</v>
      </c>
      <c r="C147" s="38">
        <v>58130.0</v>
      </c>
      <c r="D147" s="100">
        <f t="shared" si="6"/>
        <v>0</v>
      </c>
      <c r="E147" s="105"/>
      <c r="F147" s="105"/>
      <c r="H147" s="105"/>
      <c r="K147" s="100"/>
    </row>
    <row r="148">
      <c r="D148" s="100">
        <f t="shared" si="6"/>
        <v>13</v>
      </c>
      <c r="E148" s="105"/>
      <c r="F148" s="105"/>
      <c r="H148" s="105"/>
      <c r="K148" s="100"/>
    </row>
    <row r="149">
      <c r="A149" s="80">
        <v>74.0</v>
      </c>
      <c r="B149" s="33">
        <v>58143.0</v>
      </c>
      <c r="C149" s="38">
        <v>58469.0</v>
      </c>
      <c r="D149" s="100">
        <f t="shared" si="6"/>
        <v>0</v>
      </c>
      <c r="E149" s="105"/>
      <c r="F149" s="105"/>
      <c r="H149" s="105"/>
      <c r="K149" s="100"/>
    </row>
    <row r="150">
      <c r="D150" s="100">
        <f t="shared" si="6"/>
        <v>81</v>
      </c>
      <c r="E150" s="106" t="s">
        <v>841</v>
      </c>
      <c r="F150" s="106" t="s">
        <v>841</v>
      </c>
      <c r="G150" s="107" t="s">
        <v>841</v>
      </c>
      <c r="H150" s="106" t="s">
        <v>841</v>
      </c>
      <c r="I150" s="108"/>
      <c r="J150" s="108"/>
      <c r="K150" s="109" t="s">
        <v>842</v>
      </c>
    </row>
    <row r="151">
      <c r="A151" s="80">
        <v>75.0</v>
      </c>
      <c r="B151" s="33">
        <v>58550.0</v>
      </c>
      <c r="C151" s="38">
        <v>59278.0</v>
      </c>
      <c r="D151" s="100">
        <f t="shared" si="6"/>
        <v>0</v>
      </c>
      <c r="E151" s="105"/>
      <c r="F151" s="105"/>
      <c r="H151" s="105"/>
      <c r="K151" s="100"/>
    </row>
    <row r="152">
      <c r="D152" s="100">
        <f t="shared" si="6"/>
        <v>-3</v>
      </c>
      <c r="E152" s="105"/>
      <c r="F152" s="105"/>
      <c r="H152" s="105"/>
      <c r="K152" s="100"/>
    </row>
    <row r="153">
      <c r="A153" s="80">
        <v>76.0</v>
      </c>
      <c r="B153" s="33">
        <v>59275.0</v>
      </c>
      <c r="C153" s="38">
        <v>59763.0</v>
      </c>
      <c r="D153" s="100">
        <f t="shared" si="6"/>
        <v>0</v>
      </c>
      <c r="E153" s="105"/>
      <c r="F153" s="105"/>
      <c r="H153" s="105"/>
      <c r="K153" s="100"/>
    </row>
    <row r="154">
      <c r="D154" s="100">
        <f t="shared" si="6"/>
        <v>133</v>
      </c>
      <c r="E154" s="106" t="s">
        <v>841</v>
      </c>
      <c r="F154" s="106" t="s">
        <v>853</v>
      </c>
      <c r="G154" s="107" t="s">
        <v>841</v>
      </c>
      <c r="H154" s="106" t="s">
        <v>841</v>
      </c>
      <c r="I154" s="108"/>
      <c r="J154" s="108"/>
      <c r="K154" s="109" t="s">
        <v>842</v>
      </c>
    </row>
    <row r="155">
      <c r="A155" s="80">
        <v>77.0</v>
      </c>
      <c r="B155" s="33">
        <v>59896.0</v>
      </c>
      <c r="C155" s="38">
        <v>60906.0</v>
      </c>
      <c r="D155" s="100">
        <f t="shared" si="6"/>
        <v>0</v>
      </c>
      <c r="E155" s="105"/>
      <c r="F155" s="105"/>
      <c r="H155" s="105"/>
      <c r="K155" s="100"/>
    </row>
    <row r="156">
      <c r="D156" s="100">
        <f t="shared" si="6"/>
        <v>209</v>
      </c>
      <c r="E156" s="106" t="s">
        <v>841</v>
      </c>
      <c r="F156" s="106" t="s">
        <v>854</v>
      </c>
      <c r="G156" s="107" t="s">
        <v>841</v>
      </c>
      <c r="H156" s="106" t="s">
        <v>841</v>
      </c>
      <c r="I156" s="108"/>
      <c r="J156" s="108"/>
      <c r="K156" s="109" t="s">
        <v>842</v>
      </c>
    </row>
    <row r="157">
      <c r="A157" s="80">
        <v>78.0</v>
      </c>
      <c r="B157" s="33">
        <v>61115.0</v>
      </c>
      <c r="C157" s="38">
        <v>61390.0</v>
      </c>
      <c r="D157" s="100">
        <f t="shared" si="6"/>
        <v>0</v>
      </c>
      <c r="E157" s="105"/>
      <c r="F157" s="105"/>
      <c r="H157" s="105"/>
      <c r="K157" s="100"/>
    </row>
    <row r="158">
      <c r="D158" s="100">
        <f t="shared" si="6"/>
        <v>195</v>
      </c>
      <c r="E158" s="106" t="s">
        <v>841</v>
      </c>
      <c r="F158" s="106" t="s">
        <v>841</v>
      </c>
      <c r="G158" s="107" t="s">
        <v>841</v>
      </c>
      <c r="H158" s="106" t="s">
        <v>841</v>
      </c>
      <c r="I158" s="108"/>
      <c r="J158" s="108"/>
      <c r="K158" s="109" t="s">
        <v>842</v>
      </c>
    </row>
    <row r="159">
      <c r="A159" s="80">
        <v>79.0</v>
      </c>
      <c r="B159" s="33">
        <v>61585.0</v>
      </c>
      <c r="C159" s="38">
        <v>61758.0</v>
      </c>
      <c r="D159" s="100">
        <f t="shared" si="6"/>
        <v>0</v>
      </c>
      <c r="E159" s="105"/>
      <c r="F159" s="105"/>
      <c r="H159" s="105"/>
      <c r="K159" s="100"/>
    </row>
    <row r="160">
      <c r="D160" s="100">
        <f t="shared" si="6"/>
        <v>-7</v>
      </c>
      <c r="E160" s="105"/>
      <c r="F160" s="105"/>
      <c r="H160" s="105"/>
      <c r="K160" s="100"/>
    </row>
    <row r="161">
      <c r="A161" s="80">
        <v>80.0</v>
      </c>
      <c r="B161" s="33">
        <v>61751.0</v>
      </c>
      <c r="C161" s="38">
        <v>62080.0</v>
      </c>
      <c r="D161" s="100">
        <f t="shared" si="6"/>
        <v>0</v>
      </c>
      <c r="E161" s="105"/>
      <c r="F161" s="105"/>
      <c r="H161" s="105"/>
      <c r="K161" s="100"/>
    </row>
    <row r="162">
      <c r="D162" s="112">
        <f t="shared" si="6"/>
        <v>311</v>
      </c>
      <c r="E162" s="106" t="s">
        <v>841</v>
      </c>
      <c r="F162" s="106" t="s">
        <v>841</v>
      </c>
      <c r="G162" s="107" t="s">
        <v>850</v>
      </c>
      <c r="H162" s="106" t="s">
        <v>841</v>
      </c>
      <c r="I162" s="107" t="s">
        <v>855</v>
      </c>
      <c r="J162" s="107" t="s">
        <v>855</v>
      </c>
      <c r="K162" s="109" t="s">
        <v>842</v>
      </c>
    </row>
    <row r="163">
      <c r="A163" s="80">
        <v>81.0</v>
      </c>
      <c r="B163" s="33">
        <v>62391.0</v>
      </c>
      <c r="C163" s="38">
        <v>62678.0</v>
      </c>
      <c r="D163" s="100">
        <f t="shared" si="6"/>
        <v>0</v>
      </c>
      <c r="E163" s="105"/>
      <c r="F163" s="105"/>
      <c r="H163" s="105"/>
      <c r="K163" s="100"/>
    </row>
    <row r="164">
      <c r="D164" s="100">
        <f t="shared" si="6"/>
        <v>10</v>
      </c>
      <c r="E164" s="105"/>
      <c r="F164" s="105"/>
      <c r="H164" s="105"/>
      <c r="K164" s="100"/>
    </row>
    <row r="165">
      <c r="A165" s="80">
        <v>82.0</v>
      </c>
      <c r="B165" s="33">
        <v>62688.0</v>
      </c>
      <c r="C165" s="38">
        <v>62846.0</v>
      </c>
      <c r="D165" s="100">
        <f t="shared" si="6"/>
        <v>0</v>
      </c>
      <c r="E165" s="105"/>
      <c r="F165" s="105"/>
      <c r="H165" s="105"/>
      <c r="K165" s="100"/>
    </row>
    <row r="166">
      <c r="D166" s="100">
        <f t="shared" si="6"/>
        <v>-3</v>
      </c>
      <c r="E166" s="105"/>
      <c r="F166" s="105"/>
      <c r="H166" s="105"/>
      <c r="K166" s="100"/>
    </row>
    <row r="167">
      <c r="A167" s="80">
        <v>83.0</v>
      </c>
      <c r="B167" s="33">
        <v>62843.0</v>
      </c>
      <c r="C167" s="38">
        <v>63079.0</v>
      </c>
      <c r="D167" s="100"/>
      <c r="E167" s="105"/>
      <c r="F167" s="105"/>
      <c r="H167" s="105"/>
      <c r="K167" s="100"/>
    </row>
    <row r="168">
      <c r="D168" s="100"/>
      <c r="E168" s="105"/>
      <c r="F168" s="105"/>
      <c r="H168" s="105"/>
      <c r="K168" s="100"/>
    </row>
    <row r="169">
      <c r="D169" s="100"/>
      <c r="E169" s="105"/>
      <c r="F169" s="105"/>
      <c r="H169" s="105"/>
      <c r="K169" s="100"/>
    </row>
    <row r="170">
      <c r="D170" s="100"/>
      <c r="E170" s="105"/>
      <c r="F170" s="105"/>
      <c r="H170" s="105"/>
      <c r="K170" s="100"/>
    </row>
    <row r="171">
      <c r="D171" s="100"/>
      <c r="E171" s="105"/>
      <c r="F171" s="105"/>
      <c r="H171" s="105"/>
      <c r="K171" s="100"/>
    </row>
    <row r="172">
      <c r="D172" s="100"/>
      <c r="E172" s="105"/>
      <c r="F172" s="105"/>
      <c r="H172" s="105"/>
      <c r="K172" s="100"/>
    </row>
    <row r="173">
      <c r="D173" s="100"/>
      <c r="E173" s="105"/>
      <c r="F173" s="105"/>
      <c r="H173" s="105"/>
      <c r="K173" s="100"/>
    </row>
    <row r="174">
      <c r="D174" s="100"/>
      <c r="E174" s="105"/>
      <c r="F174" s="105"/>
      <c r="H174" s="105"/>
      <c r="K174" s="100"/>
    </row>
    <row r="175">
      <c r="D175" s="100"/>
      <c r="E175" s="105"/>
      <c r="F175" s="105"/>
      <c r="H175" s="105"/>
      <c r="K175" s="100"/>
    </row>
    <row r="176">
      <c r="D176" s="100"/>
      <c r="E176" s="105"/>
      <c r="F176" s="105"/>
      <c r="H176" s="105"/>
      <c r="K176" s="100"/>
    </row>
    <row r="177">
      <c r="D177" s="100"/>
      <c r="E177" s="105"/>
      <c r="F177" s="105"/>
      <c r="H177" s="105"/>
      <c r="K177" s="100"/>
    </row>
    <row r="178">
      <c r="D178" s="100"/>
      <c r="E178" s="105"/>
      <c r="F178" s="105"/>
      <c r="H178" s="105"/>
      <c r="K178" s="100"/>
    </row>
    <row r="179">
      <c r="D179" s="100"/>
      <c r="E179" s="105"/>
      <c r="F179" s="105"/>
      <c r="H179" s="105"/>
      <c r="K179" s="100"/>
    </row>
    <row r="180">
      <c r="D180" s="100"/>
      <c r="E180" s="105"/>
      <c r="F180" s="105"/>
      <c r="H180" s="105"/>
      <c r="K180" s="100"/>
    </row>
    <row r="181">
      <c r="D181" s="100"/>
      <c r="E181" s="105"/>
      <c r="F181" s="105"/>
      <c r="H181" s="105"/>
      <c r="K181" s="100"/>
    </row>
    <row r="182">
      <c r="D182" s="100"/>
      <c r="E182" s="105"/>
      <c r="F182" s="105"/>
      <c r="H182" s="105"/>
      <c r="K182" s="100"/>
    </row>
    <row r="183">
      <c r="D183" s="100"/>
      <c r="E183" s="105"/>
      <c r="F183" s="105"/>
      <c r="H183" s="105"/>
      <c r="K183" s="100"/>
    </row>
    <row r="184">
      <c r="D184" s="100"/>
      <c r="E184" s="105"/>
      <c r="F184" s="105"/>
      <c r="H184" s="105"/>
      <c r="K184" s="100"/>
    </row>
    <row r="185">
      <c r="D185" s="100"/>
      <c r="E185" s="105"/>
      <c r="F185" s="105"/>
      <c r="H185" s="105"/>
      <c r="K185" s="100"/>
    </row>
    <row r="186">
      <c r="D186" s="100"/>
      <c r="E186" s="105"/>
      <c r="F186" s="105"/>
      <c r="H186" s="105"/>
      <c r="K186" s="100"/>
    </row>
    <row r="187">
      <c r="D187" s="100"/>
      <c r="E187" s="105"/>
      <c r="F187" s="105"/>
      <c r="H187" s="105"/>
      <c r="K187" s="100"/>
    </row>
    <row r="188">
      <c r="D188" s="100"/>
      <c r="E188" s="105"/>
      <c r="F188" s="105"/>
      <c r="H188" s="105"/>
      <c r="K188" s="100"/>
    </row>
    <row r="189">
      <c r="D189" s="100"/>
      <c r="E189" s="105"/>
      <c r="F189" s="105"/>
      <c r="H189" s="105"/>
      <c r="K189" s="100"/>
    </row>
    <row r="190">
      <c r="D190" s="100"/>
      <c r="E190" s="105"/>
      <c r="F190" s="105"/>
      <c r="H190" s="105"/>
      <c r="K190" s="100"/>
    </row>
    <row r="191">
      <c r="D191" s="100"/>
      <c r="E191" s="105"/>
      <c r="F191" s="105"/>
      <c r="H191" s="105"/>
      <c r="K191" s="100"/>
    </row>
    <row r="192">
      <c r="D192" s="100"/>
      <c r="E192" s="105"/>
      <c r="F192" s="105"/>
      <c r="H192" s="105"/>
      <c r="K192" s="100"/>
    </row>
    <row r="193">
      <c r="D193" s="100"/>
      <c r="E193" s="105"/>
      <c r="F193" s="105"/>
      <c r="H193" s="105"/>
      <c r="K193" s="100"/>
    </row>
    <row r="194">
      <c r="D194" s="100"/>
      <c r="E194" s="105"/>
      <c r="F194" s="105"/>
      <c r="H194" s="105"/>
      <c r="K194" s="100"/>
    </row>
    <row r="195">
      <c r="D195" s="100"/>
      <c r="E195" s="105"/>
      <c r="F195" s="105"/>
      <c r="H195" s="105"/>
      <c r="K195" s="100"/>
    </row>
    <row r="196">
      <c r="D196" s="100"/>
      <c r="E196" s="105"/>
      <c r="F196" s="105"/>
      <c r="H196" s="105"/>
      <c r="K196" s="100"/>
    </row>
    <row r="197">
      <c r="D197" s="100"/>
      <c r="E197" s="105"/>
      <c r="F197" s="105"/>
      <c r="H197" s="105"/>
      <c r="K197" s="100"/>
    </row>
    <row r="198">
      <c r="D198" s="100"/>
      <c r="E198" s="105"/>
      <c r="F198" s="105"/>
      <c r="H198" s="105"/>
      <c r="K198" s="100"/>
    </row>
    <row r="199">
      <c r="D199" s="100"/>
      <c r="E199" s="105"/>
      <c r="F199" s="105"/>
      <c r="H199" s="105"/>
      <c r="K199" s="100"/>
    </row>
    <row r="200">
      <c r="D200" s="100"/>
      <c r="E200" s="105"/>
      <c r="F200" s="105"/>
      <c r="H200" s="105"/>
      <c r="K200" s="100"/>
    </row>
    <row r="201">
      <c r="D201" s="100"/>
      <c r="E201" s="105"/>
      <c r="F201" s="105"/>
      <c r="H201" s="105"/>
      <c r="K201" s="100"/>
    </row>
    <row r="202">
      <c r="D202" s="100"/>
      <c r="E202" s="105"/>
      <c r="F202" s="105"/>
      <c r="H202" s="105"/>
      <c r="K202" s="100"/>
    </row>
    <row r="203">
      <c r="D203" s="100"/>
      <c r="E203" s="105"/>
      <c r="F203" s="105"/>
      <c r="H203" s="105"/>
      <c r="K203" s="100"/>
    </row>
    <row r="204">
      <c r="D204" s="100"/>
      <c r="E204" s="105"/>
      <c r="F204" s="105"/>
      <c r="H204" s="105"/>
      <c r="K204" s="100"/>
    </row>
    <row r="205">
      <c r="D205" s="100"/>
      <c r="E205" s="105"/>
      <c r="F205" s="105"/>
      <c r="H205" s="105"/>
      <c r="K205" s="100"/>
    </row>
    <row r="206">
      <c r="D206" s="100"/>
      <c r="E206" s="105"/>
      <c r="F206" s="105"/>
      <c r="H206" s="105"/>
      <c r="K206" s="100"/>
    </row>
    <row r="207">
      <c r="D207" s="100"/>
      <c r="E207" s="105"/>
      <c r="F207" s="105"/>
      <c r="H207" s="105"/>
      <c r="K207" s="100"/>
    </row>
    <row r="208">
      <c r="D208" s="100"/>
      <c r="E208" s="105"/>
      <c r="F208" s="105"/>
      <c r="H208" s="105"/>
      <c r="K208" s="100"/>
    </row>
    <row r="209">
      <c r="D209" s="100"/>
      <c r="E209" s="105"/>
      <c r="F209" s="105"/>
      <c r="H209" s="105"/>
      <c r="K209" s="100"/>
    </row>
    <row r="210">
      <c r="D210" s="100"/>
      <c r="E210" s="105"/>
      <c r="F210" s="105"/>
      <c r="H210" s="105"/>
      <c r="K210" s="100"/>
    </row>
    <row r="211">
      <c r="D211" s="100"/>
      <c r="E211" s="105"/>
      <c r="F211" s="105"/>
      <c r="H211" s="105"/>
      <c r="K211" s="100"/>
    </row>
    <row r="212">
      <c r="D212" s="100"/>
      <c r="E212" s="105"/>
      <c r="F212" s="105"/>
      <c r="H212" s="105"/>
      <c r="K212" s="100"/>
    </row>
    <row r="213">
      <c r="D213" s="100"/>
      <c r="E213" s="105"/>
      <c r="F213" s="105"/>
      <c r="H213" s="105"/>
      <c r="K213" s="100"/>
    </row>
    <row r="214">
      <c r="D214" s="100"/>
      <c r="E214" s="105"/>
      <c r="F214" s="105"/>
      <c r="H214" s="105"/>
      <c r="K214" s="100"/>
    </row>
    <row r="215">
      <c r="D215" s="100"/>
      <c r="E215" s="105"/>
      <c r="F215" s="105"/>
      <c r="H215" s="105"/>
      <c r="K215" s="100"/>
    </row>
    <row r="216">
      <c r="D216" s="100"/>
      <c r="E216" s="105"/>
      <c r="F216" s="105"/>
      <c r="H216" s="105"/>
      <c r="K216" s="100"/>
    </row>
    <row r="217">
      <c r="D217" s="100"/>
      <c r="E217" s="105"/>
      <c r="F217" s="105"/>
      <c r="H217" s="105"/>
      <c r="K217" s="100"/>
    </row>
    <row r="218">
      <c r="D218" s="100"/>
      <c r="E218" s="105"/>
      <c r="F218" s="105"/>
      <c r="H218" s="105"/>
      <c r="K218" s="100"/>
    </row>
    <row r="219">
      <c r="D219" s="100"/>
      <c r="E219" s="105"/>
      <c r="F219" s="105"/>
      <c r="H219" s="105"/>
      <c r="K219" s="100"/>
    </row>
    <row r="220">
      <c r="D220" s="100"/>
      <c r="E220" s="105"/>
      <c r="F220" s="105"/>
      <c r="H220" s="105"/>
      <c r="K220" s="100"/>
    </row>
    <row r="221">
      <c r="D221" s="100"/>
      <c r="E221" s="105"/>
      <c r="F221" s="105"/>
      <c r="H221" s="105"/>
      <c r="K221" s="100"/>
    </row>
    <row r="222">
      <c r="D222" s="100"/>
      <c r="E222" s="105"/>
      <c r="F222" s="105"/>
      <c r="H222" s="105"/>
      <c r="K222" s="100"/>
    </row>
    <row r="223">
      <c r="D223" s="100"/>
      <c r="E223" s="105"/>
      <c r="F223" s="105"/>
      <c r="H223" s="105"/>
      <c r="K223" s="100"/>
    </row>
    <row r="224">
      <c r="D224" s="100"/>
      <c r="E224" s="105"/>
      <c r="F224" s="105"/>
      <c r="H224" s="105"/>
      <c r="K224" s="100"/>
    </row>
    <row r="225">
      <c r="D225" s="100"/>
      <c r="E225" s="105"/>
      <c r="F225" s="105"/>
      <c r="H225" s="105"/>
      <c r="K225" s="100"/>
    </row>
    <row r="226">
      <c r="D226" s="100"/>
      <c r="E226" s="105"/>
      <c r="F226" s="105"/>
      <c r="H226" s="105"/>
      <c r="K226" s="100"/>
    </row>
    <row r="227">
      <c r="D227" s="100"/>
      <c r="E227" s="105"/>
      <c r="F227" s="105"/>
      <c r="H227" s="105"/>
      <c r="K227" s="100"/>
    </row>
    <row r="228">
      <c r="D228" s="100"/>
      <c r="E228" s="105"/>
      <c r="F228" s="105"/>
      <c r="H228" s="105"/>
      <c r="K228" s="100"/>
    </row>
    <row r="229">
      <c r="D229" s="100"/>
      <c r="E229" s="105"/>
      <c r="F229" s="105"/>
      <c r="H229" s="105"/>
      <c r="K229" s="100"/>
    </row>
    <row r="230">
      <c r="D230" s="100"/>
      <c r="E230" s="105"/>
      <c r="F230" s="105"/>
      <c r="H230" s="105"/>
      <c r="K230" s="100"/>
    </row>
    <row r="231">
      <c r="D231" s="100"/>
      <c r="E231" s="105"/>
      <c r="F231" s="105"/>
      <c r="H231" s="105"/>
      <c r="K231" s="100"/>
    </row>
    <row r="232">
      <c r="D232" s="100"/>
      <c r="E232" s="105"/>
      <c r="F232" s="105"/>
      <c r="H232" s="105"/>
      <c r="K232" s="100"/>
    </row>
    <row r="233">
      <c r="D233" s="100"/>
      <c r="E233" s="105"/>
      <c r="F233" s="105"/>
      <c r="H233" s="105"/>
      <c r="K233" s="100"/>
    </row>
    <row r="234">
      <c r="D234" s="100"/>
      <c r="E234" s="105"/>
      <c r="F234" s="105"/>
      <c r="H234" s="105"/>
      <c r="K234" s="100"/>
    </row>
    <row r="235">
      <c r="D235" s="100"/>
      <c r="E235" s="105"/>
      <c r="F235" s="105"/>
      <c r="H235" s="105"/>
      <c r="K235" s="100"/>
    </row>
    <row r="236">
      <c r="D236" s="100"/>
      <c r="E236" s="105"/>
      <c r="F236" s="105"/>
      <c r="H236" s="105"/>
      <c r="K236" s="100"/>
    </row>
    <row r="237">
      <c r="D237" s="100"/>
      <c r="E237" s="105"/>
      <c r="F237" s="105"/>
      <c r="H237" s="105"/>
      <c r="K237" s="100"/>
    </row>
    <row r="238">
      <c r="D238" s="100"/>
      <c r="E238" s="105"/>
      <c r="F238" s="105"/>
      <c r="H238" s="105"/>
      <c r="K238" s="100"/>
    </row>
    <row r="239">
      <c r="D239" s="100"/>
      <c r="E239" s="105"/>
      <c r="F239" s="105"/>
      <c r="H239" s="105"/>
      <c r="K239" s="100"/>
    </row>
    <row r="240">
      <c r="D240" s="100"/>
      <c r="E240" s="105"/>
      <c r="F240" s="105"/>
      <c r="H240" s="105"/>
      <c r="K240" s="100"/>
    </row>
    <row r="241">
      <c r="D241" s="100"/>
      <c r="E241" s="105"/>
      <c r="F241" s="105"/>
      <c r="H241" s="105"/>
      <c r="K241" s="100"/>
    </row>
    <row r="242">
      <c r="D242" s="100"/>
      <c r="E242" s="105"/>
      <c r="F242" s="105"/>
      <c r="H242" s="105"/>
      <c r="K242" s="100"/>
    </row>
    <row r="243">
      <c r="D243" s="100"/>
      <c r="E243" s="105"/>
      <c r="F243" s="105"/>
      <c r="H243" s="105"/>
      <c r="K243" s="100"/>
    </row>
    <row r="244">
      <c r="D244" s="100"/>
      <c r="E244" s="105"/>
      <c r="F244" s="105"/>
      <c r="H244" s="105"/>
      <c r="K244" s="100"/>
    </row>
    <row r="245">
      <c r="D245" s="100"/>
      <c r="E245" s="105"/>
      <c r="F245" s="105"/>
      <c r="H245" s="105"/>
      <c r="K245" s="100"/>
    </row>
    <row r="246">
      <c r="D246" s="100"/>
      <c r="E246" s="105"/>
      <c r="F246" s="105"/>
      <c r="H246" s="105"/>
      <c r="K246" s="100"/>
    </row>
    <row r="247">
      <c r="D247" s="100"/>
      <c r="E247" s="105"/>
      <c r="F247" s="105"/>
      <c r="H247" s="105"/>
      <c r="K247" s="100"/>
    </row>
    <row r="248">
      <c r="D248" s="100"/>
      <c r="E248" s="105"/>
      <c r="F248" s="105"/>
      <c r="H248" s="105"/>
      <c r="K248" s="100"/>
    </row>
    <row r="249">
      <c r="D249" s="100"/>
      <c r="E249" s="105"/>
      <c r="F249" s="105"/>
      <c r="H249" s="105"/>
      <c r="K249" s="100"/>
    </row>
    <row r="250">
      <c r="D250" s="100"/>
      <c r="E250" s="105"/>
      <c r="F250" s="105"/>
      <c r="H250" s="105"/>
      <c r="K250" s="100"/>
    </row>
    <row r="251">
      <c r="D251" s="100"/>
      <c r="E251" s="105"/>
      <c r="F251" s="105"/>
      <c r="H251" s="105"/>
      <c r="K251" s="100"/>
    </row>
    <row r="252">
      <c r="D252" s="100"/>
      <c r="E252" s="105"/>
      <c r="F252" s="105"/>
      <c r="H252" s="105"/>
      <c r="K252" s="100"/>
    </row>
    <row r="253">
      <c r="D253" s="100"/>
      <c r="E253" s="105"/>
      <c r="F253" s="105"/>
      <c r="H253" s="105"/>
      <c r="K253" s="100"/>
    </row>
    <row r="254">
      <c r="D254" s="100"/>
      <c r="E254" s="105"/>
      <c r="F254" s="105"/>
      <c r="H254" s="105"/>
      <c r="K254" s="100"/>
    </row>
    <row r="255">
      <c r="D255" s="100"/>
      <c r="E255" s="105"/>
      <c r="F255" s="105"/>
      <c r="H255" s="105"/>
      <c r="K255" s="100"/>
    </row>
    <row r="256">
      <c r="D256" s="100"/>
      <c r="E256" s="105"/>
      <c r="F256" s="105"/>
      <c r="H256" s="105"/>
      <c r="K256" s="100"/>
    </row>
    <row r="257">
      <c r="D257" s="100"/>
      <c r="E257" s="105"/>
      <c r="F257" s="105"/>
      <c r="H257" s="105"/>
      <c r="K257" s="100"/>
    </row>
    <row r="258">
      <c r="D258" s="100"/>
      <c r="E258" s="105"/>
      <c r="F258" s="105"/>
      <c r="H258" s="105"/>
      <c r="K258" s="100"/>
    </row>
    <row r="259">
      <c r="D259" s="100"/>
      <c r="E259" s="105"/>
      <c r="F259" s="105"/>
      <c r="H259" s="105"/>
      <c r="K259" s="100"/>
    </row>
    <row r="260">
      <c r="D260" s="100"/>
      <c r="E260" s="105"/>
      <c r="F260" s="105"/>
      <c r="H260" s="105"/>
      <c r="K260" s="100"/>
    </row>
    <row r="261">
      <c r="D261" s="100"/>
      <c r="E261" s="105"/>
      <c r="F261" s="105"/>
      <c r="H261" s="105"/>
      <c r="K261" s="100"/>
    </row>
    <row r="262">
      <c r="D262" s="100"/>
      <c r="E262" s="105"/>
      <c r="F262" s="105"/>
      <c r="H262" s="105"/>
      <c r="K262" s="100"/>
    </row>
    <row r="263">
      <c r="D263" s="100"/>
      <c r="E263" s="105"/>
      <c r="F263" s="105"/>
      <c r="H263" s="105"/>
      <c r="K263" s="100"/>
    </row>
    <row r="264">
      <c r="D264" s="100"/>
      <c r="E264" s="105"/>
      <c r="F264" s="105"/>
      <c r="H264" s="105"/>
      <c r="K264" s="100"/>
    </row>
    <row r="265">
      <c r="D265" s="100"/>
      <c r="E265" s="105"/>
      <c r="F265" s="105"/>
      <c r="H265" s="105"/>
      <c r="K265" s="100"/>
    </row>
    <row r="266">
      <c r="D266" s="100"/>
      <c r="E266" s="105"/>
      <c r="F266" s="105"/>
      <c r="H266" s="105"/>
      <c r="K266" s="100"/>
    </row>
    <row r="267">
      <c r="D267" s="100"/>
      <c r="E267" s="105"/>
      <c r="F267" s="105"/>
      <c r="H267" s="105"/>
      <c r="K267" s="100"/>
    </row>
    <row r="268">
      <c r="D268" s="100"/>
      <c r="E268" s="105"/>
      <c r="F268" s="105"/>
      <c r="H268" s="105"/>
      <c r="K268" s="100"/>
    </row>
    <row r="269">
      <c r="D269" s="100"/>
      <c r="E269" s="105"/>
      <c r="F269" s="105"/>
      <c r="H269" s="105"/>
      <c r="K269" s="100"/>
    </row>
    <row r="270">
      <c r="D270" s="100"/>
      <c r="E270" s="105"/>
      <c r="F270" s="105"/>
      <c r="H270" s="105"/>
      <c r="K270" s="100"/>
    </row>
    <row r="271">
      <c r="D271" s="100"/>
      <c r="E271" s="105"/>
      <c r="F271" s="105"/>
      <c r="H271" s="105"/>
      <c r="K271" s="100"/>
    </row>
    <row r="272">
      <c r="D272" s="100"/>
      <c r="E272" s="105"/>
      <c r="F272" s="105"/>
      <c r="H272" s="105"/>
      <c r="K272" s="100"/>
    </row>
    <row r="273">
      <c r="D273" s="100"/>
      <c r="E273" s="105"/>
      <c r="F273" s="105"/>
      <c r="H273" s="105"/>
      <c r="K273" s="100"/>
    </row>
    <row r="274">
      <c r="D274" s="100"/>
      <c r="E274" s="105"/>
      <c r="F274" s="105"/>
      <c r="H274" s="105"/>
      <c r="K274" s="100"/>
    </row>
    <row r="275">
      <c r="D275" s="100"/>
      <c r="E275" s="105"/>
      <c r="F275" s="105"/>
      <c r="H275" s="105"/>
      <c r="K275" s="100"/>
    </row>
    <row r="276">
      <c r="D276" s="100"/>
      <c r="E276" s="105"/>
      <c r="F276" s="105"/>
      <c r="H276" s="105"/>
      <c r="K276" s="100"/>
    </row>
    <row r="277">
      <c r="D277" s="100"/>
      <c r="E277" s="105"/>
      <c r="F277" s="105"/>
      <c r="H277" s="105"/>
      <c r="K277" s="100"/>
    </row>
    <row r="278">
      <c r="D278" s="100"/>
      <c r="E278" s="105"/>
      <c r="F278" s="105"/>
      <c r="H278" s="105"/>
      <c r="K278" s="100"/>
    </row>
    <row r="279">
      <c r="D279" s="100"/>
      <c r="E279" s="105"/>
      <c r="F279" s="105"/>
      <c r="H279" s="105"/>
      <c r="K279" s="100"/>
    </row>
    <row r="280">
      <c r="D280" s="100"/>
      <c r="E280" s="105"/>
      <c r="F280" s="105"/>
      <c r="H280" s="105"/>
      <c r="K280" s="100"/>
    </row>
    <row r="281">
      <c r="D281" s="100"/>
      <c r="E281" s="105"/>
      <c r="F281" s="105"/>
      <c r="H281" s="105"/>
      <c r="K281" s="100"/>
    </row>
    <row r="282">
      <c r="D282" s="100"/>
      <c r="E282" s="105"/>
      <c r="F282" s="105"/>
      <c r="H282" s="105"/>
      <c r="K282" s="100"/>
    </row>
    <row r="283">
      <c r="D283" s="100"/>
      <c r="E283" s="105"/>
      <c r="F283" s="105"/>
      <c r="H283" s="105"/>
      <c r="K283" s="100"/>
    </row>
    <row r="284">
      <c r="D284" s="100"/>
      <c r="E284" s="105"/>
      <c r="F284" s="105"/>
      <c r="H284" s="105"/>
      <c r="K284" s="100"/>
    </row>
    <row r="285">
      <c r="D285" s="100"/>
      <c r="E285" s="105"/>
      <c r="F285" s="105"/>
      <c r="H285" s="105"/>
      <c r="K285" s="100"/>
    </row>
    <row r="286">
      <c r="D286" s="100"/>
      <c r="E286" s="105"/>
      <c r="F286" s="105"/>
      <c r="H286" s="105"/>
      <c r="K286" s="100"/>
    </row>
    <row r="287">
      <c r="D287" s="100"/>
      <c r="E287" s="105"/>
      <c r="F287" s="105"/>
      <c r="H287" s="105"/>
      <c r="K287" s="100"/>
    </row>
    <row r="288">
      <c r="D288" s="100"/>
      <c r="E288" s="105"/>
      <c r="F288" s="105"/>
      <c r="H288" s="105"/>
      <c r="K288" s="100"/>
    </row>
    <row r="289">
      <c r="D289" s="100"/>
      <c r="E289" s="105"/>
      <c r="F289" s="105"/>
      <c r="H289" s="105"/>
      <c r="K289" s="100"/>
    </row>
    <row r="290">
      <c r="D290" s="100"/>
      <c r="E290" s="105"/>
      <c r="F290" s="105"/>
      <c r="H290" s="105"/>
      <c r="K290" s="100"/>
    </row>
    <row r="291">
      <c r="D291" s="100"/>
      <c r="E291" s="105"/>
      <c r="F291" s="105"/>
      <c r="H291" s="105"/>
      <c r="K291" s="100"/>
    </row>
    <row r="292">
      <c r="D292" s="100"/>
      <c r="E292" s="105"/>
      <c r="F292" s="105"/>
      <c r="H292" s="105"/>
      <c r="K292" s="100"/>
    </row>
    <row r="293">
      <c r="D293" s="100"/>
      <c r="E293" s="105"/>
      <c r="F293" s="105"/>
      <c r="H293" s="105"/>
      <c r="K293" s="100"/>
    </row>
    <row r="294">
      <c r="D294" s="100"/>
      <c r="E294" s="105"/>
      <c r="F294" s="105"/>
      <c r="H294" s="105"/>
      <c r="K294" s="100"/>
    </row>
    <row r="295">
      <c r="D295" s="100"/>
      <c r="E295" s="105"/>
      <c r="F295" s="105"/>
      <c r="H295" s="105"/>
      <c r="K295" s="100"/>
    </row>
    <row r="296">
      <c r="D296" s="100"/>
      <c r="E296" s="105"/>
      <c r="F296" s="105"/>
      <c r="H296" s="105"/>
      <c r="K296" s="100"/>
    </row>
    <row r="297">
      <c r="D297" s="100"/>
      <c r="E297" s="105"/>
      <c r="F297" s="105"/>
      <c r="H297" s="105"/>
      <c r="K297" s="100"/>
    </row>
    <row r="298">
      <c r="D298" s="100"/>
      <c r="E298" s="105"/>
      <c r="F298" s="105"/>
      <c r="H298" s="105"/>
      <c r="K298" s="100"/>
    </row>
    <row r="299">
      <c r="D299" s="100"/>
      <c r="E299" s="105"/>
      <c r="F299" s="105"/>
      <c r="H299" s="105"/>
      <c r="K299" s="100"/>
    </row>
    <row r="300">
      <c r="D300" s="100"/>
      <c r="E300" s="105"/>
      <c r="F300" s="105"/>
      <c r="H300" s="105"/>
      <c r="K300" s="100"/>
    </row>
    <row r="301">
      <c r="D301" s="100"/>
      <c r="E301" s="105"/>
      <c r="F301" s="105"/>
      <c r="H301" s="105"/>
      <c r="K301" s="100"/>
    </row>
    <row r="302">
      <c r="D302" s="100"/>
      <c r="E302" s="105"/>
      <c r="F302" s="105"/>
      <c r="H302" s="105"/>
      <c r="K302" s="100"/>
    </row>
    <row r="303">
      <c r="D303" s="100"/>
      <c r="E303" s="105"/>
      <c r="F303" s="105"/>
      <c r="H303" s="105"/>
      <c r="K303" s="100"/>
    </row>
    <row r="304">
      <c r="D304" s="100"/>
      <c r="E304" s="105"/>
      <c r="F304" s="105"/>
      <c r="H304" s="105"/>
      <c r="K304" s="100"/>
    </row>
    <row r="305">
      <c r="D305" s="100"/>
      <c r="E305" s="105"/>
      <c r="F305" s="105"/>
      <c r="H305" s="105"/>
      <c r="K305" s="100"/>
    </row>
    <row r="306">
      <c r="D306" s="100"/>
      <c r="E306" s="105"/>
      <c r="F306" s="105"/>
      <c r="H306" s="105"/>
      <c r="K306" s="100"/>
    </row>
    <row r="307">
      <c r="D307" s="100"/>
      <c r="E307" s="105"/>
      <c r="F307" s="105"/>
      <c r="H307" s="105"/>
      <c r="K307" s="100"/>
    </row>
    <row r="308">
      <c r="D308" s="100"/>
      <c r="E308" s="105"/>
      <c r="F308" s="105"/>
      <c r="H308" s="105"/>
      <c r="K308" s="100"/>
    </row>
    <row r="309">
      <c r="D309" s="100"/>
      <c r="E309" s="105"/>
      <c r="F309" s="105"/>
      <c r="H309" s="105"/>
      <c r="K309" s="100"/>
    </row>
    <row r="310">
      <c r="D310" s="100"/>
      <c r="E310" s="105"/>
      <c r="F310" s="105"/>
      <c r="H310" s="105"/>
      <c r="K310" s="100"/>
    </row>
    <row r="311">
      <c r="D311" s="100"/>
      <c r="E311" s="105"/>
      <c r="F311" s="105"/>
      <c r="H311" s="105"/>
      <c r="K311" s="100"/>
    </row>
    <row r="312">
      <c r="D312" s="100"/>
      <c r="E312" s="105"/>
      <c r="F312" s="105"/>
      <c r="H312" s="105"/>
      <c r="K312" s="100"/>
    </row>
    <row r="313">
      <c r="D313" s="100"/>
      <c r="E313" s="105"/>
      <c r="F313" s="105"/>
      <c r="H313" s="105"/>
      <c r="K313" s="100"/>
    </row>
    <row r="314">
      <c r="D314" s="100"/>
      <c r="E314" s="105"/>
      <c r="F314" s="105"/>
      <c r="H314" s="105"/>
      <c r="K314" s="100"/>
    </row>
    <row r="315">
      <c r="D315" s="100"/>
      <c r="E315" s="105"/>
      <c r="F315" s="105"/>
      <c r="H315" s="105"/>
      <c r="K315" s="100"/>
    </row>
    <row r="316">
      <c r="D316" s="100"/>
      <c r="E316" s="105"/>
      <c r="F316" s="105"/>
      <c r="H316" s="105"/>
      <c r="K316" s="100"/>
    </row>
    <row r="317">
      <c r="D317" s="100"/>
      <c r="E317" s="105"/>
      <c r="F317" s="105"/>
      <c r="H317" s="105"/>
      <c r="K317" s="100"/>
    </row>
    <row r="318">
      <c r="D318" s="100"/>
      <c r="E318" s="105"/>
      <c r="F318" s="105"/>
      <c r="H318" s="105"/>
      <c r="K318" s="100"/>
    </row>
    <row r="319">
      <c r="D319" s="100"/>
      <c r="E319" s="105"/>
      <c r="F319" s="105"/>
      <c r="H319" s="105"/>
      <c r="K319" s="100"/>
    </row>
    <row r="320">
      <c r="D320" s="100"/>
      <c r="E320" s="105"/>
      <c r="F320" s="105"/>
      <c r="H320" s="105"/>
      <c r="K320" s="100"/>
    </row>
    <row r="321">
      <c r="D321" s="100"/>
      <c r="E321" s="105"/>
      <c r="F321" s="105"/>
      <c r="H321" s="105"/>
      <c r="K321" s="100"/>
    </row>
    <row r="322">
      <c r="D322" s="100"/>
      <c r="E322" s="105"/>
      <c r="F322" s="105"/>
      <c r="H322" s="105"/>
      <c r="K322" s="100"/>
    </row>
    <row r="323">
      <c r="D323" s="100"/>
      <c r="E323" s="105"/>
      <c r="F323" s="105"/>
      <c r="H323" s="105"/>
      <c r="K323" s="100"/>
    </row>
    <row r="324">
      <c r="D324" s="100"/>
      <c r="E324" s="105"/>
      <c r="F324" s="105"/>
      <c r="H324" s="105"/>
      <c r="K324" s="100"/>
    </row>
    <row r="325">
      <c r="D325" s="100"/>
      <c r="E325" s="105"/>
      <c r="F325" s="105"/>
      <c r="H325" s="105"/>
      <c r="K325" s="100"/>
    </row>
    <row r="326">
      <c r="D326" s="100"/>
      <c r="E326" s="105"/>
      <c r="F326" s="105"/>
      <c r="H326" s="105"/>
      <c r="K326" s="100"/>
    </row>
    <row r="327">
      <c r="D327" s="100"/>
      <c r="E327" s="105"/>
      <c r="F327" s="105"/>
      <c r="H327" s="105"/>
      <c r="K327" s="100"/>
    </row>
    <row r="328">
      <c r="D328" s="100"/>
      <c r="E328" s="105"/>
      <c r="F328" s="105"/>
      <c r="H328" s="105"/>
      <c r="K328" s="100"/>
    </row>
    <row r="329">
      <c r="D329" s="100"/>
      <c r="E329" s="105"/>
      <c r="F329" s="105"/>
      <c r="H329" s="105"/>
      <c r="K329" s="100"/>
    </row>
    <row r="330">
      <c r="D330" s="100"/>
      <c r="E330" s="105"/>
      <c r="F330" s="105"/>
      <c r="H330" s="105"/>
      <c r="K330" s="100"/>
    </row>
    <row r="331">
      <c r="D331" s="100"/>
      <c r="E331" s="105"/>
      <c r="F331" s="105"/>
      <c r="H331" s="105"/>
      <c r="K331" s="100"/>
    </row>
    <row r="332">
      <c r="D332" s="100"/>
      <c r="E332" s="105"/>
      <c r="F332" s="105"/>
      <c r="H332" s="105"/>
      <c r="K332" s="100"/>
    </row>
    <row r="333">
      <c r="D333" s="100"/>
      <c r="E333" s="105"/>
      <c r="F333" s="105"/>
      <c r="H333" s="105"/>
      <c r="K333" s="100"/>
    </row>
    <row r="334">
      <c r="D334" s="100"/>
      <c r="E334" s="105"/>
      <c r="F334" s="105"/>
      <c r="H334" s="105"/>
      <c r="K334" s="100"/>
    </row>
    <row r="335">
      <c r="D335" s="100"/>
      <c r="E335" s="105"/>
      <c r="F335" s="105"/>
      <c r="H335" s="105"/>
      <c r="K335" s="100"/>
    </row>
    <row r="336">
      <c r="D336" s="100"/>
      <c r="E336" s="105"/>
      <c r="F336" s="105"/>
      <c r="H336" s="105"/>
      <c r="K336" s="100"/>
    </row>
    <row r="337">
      <c r="D337" s="100"/>
      <c r="E337" s="105"/>
      <c r="F337" s="105"/>
      <c r="H337" s="105"/>
      <c r="K337" s="100"/>
    </row>
    <row r="338">
      <c r="D338" s="100"/>
      <c r="E338" s="105"/>
      <c r="F338" s="105"/>
      <c r="H338" s="105"/>
      <c r="K338" s="100"/>
    </row>
    <row r="339">
      <c r="D339" s="100"/>
      <c r="E339" s="105"/>
      <c r="F339" s="105"/>
      <c r="H339" s="105"/>
      <c r="K339" s="100"/>
    </row>
    <row r="340">
      <c r="D340" s="100"/>
      <c r="E340" s="105"/>
      <c r="F340" s="105"/>
      <c r="H340" s="105"/>
      <c r="K340" s="100"/>
    </row>
    <row r="341">
      <c r="D341" s="100"/>
      <c r="E341" s="105"/>
      <c r="F341" s="105"/>
      <c r="H341" s="105"/>
      <c r="K341" s="100"/>
    </row>
    <row r="342">
      <c r="D342" s="100"/>
      <c r="E342" s="105"/>
      <c r="F342" s="105"/>
      <c r="H342" s="105"/>
      <c r="K342" s="100"/>
    </row>
    <row r="343">
      <c r="D343" s="100"/>
      <c r="E343" s="105"/>
      <c r="F343" s="105"/>
      <c r="H343" s="105"/>
      <c r="K343" s="100"/>
    </row>
    <row r="344">
      <c r="D344" s="100"/>
      <c r="E344" s="105"/>
      <c r="F344" s="105"/>
      <c r="H344" s="105"/>
      <c r="K344" s="100"/>
    </row>
    <row r="345">
      <c r="D345" s="100"/>
      <c r="E345" s="105"/>
      <c r="F345" s="105"/>
      <c r="H345" s="105"/>
      <c r="K345" s="100"/>
    </row>
    <row r="346">
      <c r="D346" s="100"/>
      <c r="E346" s="105"/>
      <c r="F346" s="105"/>
      <c r="H346" s="105"/>
      <c r="K346" s="100"/>
    </row>
    <row r="347">
      <c r="D347" s="100"/>
      <c r="E347" s="105"/>
      <c r="F347" s="105"/>
      <c r="H347" s="105"/>
      <c r="K347" s="100"/>
    </row>
    <row r="348">
      <c r="D348" s="100"/>
      <c r="E348" s="105"/>
      <c r="F348" s="105"/>
      <c r="H348" s="105"/>
      <c r="K348" s="100"/>
    </row>
    <row r="349">
      <c r="D349" s="100"/>
      <c r="E349" s="105"/>
      <c r="F349" s="105"/>
      <c r="H349" s="105"/>
      <c r="K349" s="100"/>
    </row>
    <row r="350">
      <c r="D350" s="100"/>
      <c r="E350" s="105"/>
      <c r="F350" s="105"/>
      <c r="H350" s="105"/>
      <c r="K350" s="100"/>
    </row>
    <row r="351">
      <c r="D351" s="100"/>
      <c r="E351" s="105"/>
      <c r="F351" s="105"/>
      <c r="H351" s="105"/>
      <c r="K351" s="100"/>
    </row>
    <row r="352">
      <c r="D352" s="100"/>
      <c r="E352" s="105"/>
      <c r="F352" s="105"/>
      <c r="H352" s="105"/>
      <c r="K352" s="100"/>
    </row>
    <row r="353">
      <c r="D353" s="100"/>
      <c r="E353" s="105"/>
      <c r="F353" s="105"/>
      <c r="H353" s="105"/>
      <c r="K353" s="100"/>
    </row>
    <row r="354">
      <c r="D354" s="100"/>
      <c r="E354" s="105"/>
      <c r="F354" s="105"/>
      <c r="H354" s="105"/>
      <c r="K354" s="100"/>
    </row>
    <row r="355">
      <c r="D355" s="100"/>
      <c r="E355" s="105"/>
      <c r="F355" s="105"/>
      <c r="H355" s="105"/>
      <c r="K355" s="100"/>
    </row>
    <row r="356">
      <c r="D356" s="100"/>
      <c r="E356" s="105"/>
      <c r="F356" s="105"/>
      <c r="H356" s="105"/>
      <c r="K356" s="100"/>
    </row>
    <row r="357">
      <c r="D357" s="100"/>
      <c r="E357" s="105"/>
      <c r="F357" s="105"/>
      <c r="H357" s="105"/>
      <c r="K357" s="100"/>
    </row>
    <row r="358">
      <c r="D358" s="100"/>
      <c r="E358" s="105"/>
      <c r="F358" s="105"/>
      <c r="H358" s="105"/>
      <c r="K358" s="100"/>
    </row>
    <row r="359">
      <c r="D359" s="100"/>
      <c r="E359" s="105"/>
      <c r="F359" s="105"/>
      <c r="H359" s="105"/>
      <c r="K359" s="100"/>
    </row>
    <row r="360">
      <c r="D360" s="100"/>
      <c r="E360" s="105"/>
      <c r="F360" s="105"/>
      <c r="H360" s="105"/>
      <c r="K360" s="100"/>
    </row>
    <row r="361">
      <c r="D361" s="100"/>
      <c r="E361" s="105"/>
      <c r="F361" s="105"/>
      <c r="H361" s="105"/>
      <c r="K361" s="100"/>
    </row>
    <row r="362">
      <c r="D362" s="100"/>
      <c r="E362" s="105"/>
      <c r="F362" s="105"/>
      <c r="H362" s="105"/>
      <c r="K362" s="100"/>
    </row>
    <row r="363">
      <c r="D363" s="100"/>
      <c r="E363" s="105"/>
      <c r="F363" s="105"/>
      <c r="H363" s="105"/>
      <c r="K363" s="100"/>
    </row>
    <row r="364">
      <c r="D364" s="100"/>
      <c r="E364" s="105"/>
      <c r="F364" s="105"/>
      <c r="H364" s="105"/>
      <c r="K364" s="100"/>
    </row>
    <row r="365">
      <c r="D365" s="100"/>
      <c r="E365" s="105"/>
      <c r="F365" s="105"/>
      <c r="H365" s="105"/>
      <c r="K365" s="100"/>
    </row>
    <row r="366">
      <c r="D366" s="100"/>
      <c r="E366" s="105"/>
      <c r="F366" s="105"/>
      <c r="H366" s="105"/>
      <c r="K366" s="100"/>
    </row>
    <row r="367">
      <c r="D367" s="100"/>
      <c r="E367" s="105"/>
      <c r="F367" s="105"/>
      <c r="H367" s="105"/>
      <c r="K367" s="100"/>
    </row>
    <row r="368">
      <c r="D368" s="100"/>
      <c r="E368" s="105"/>
      <c r="F368" s="105"/>
      <c r="H368" s="105"/>
      <c r="K368" s="100"/>
    </row>
    <row r="369">
      <c r="D369" s="100"/>
      <c r="E369" s="105"/>
      <c r="F369" s="105"/>
      <c r="H369" s="105"/>
      <c r="K369" s="100"/>
    </row>
    <row r="370">
      <c r="D370" s="100"/>
      <c r="E370" s="105"/>
      <c r="F370" s="105"/>
      <c r="H370" s="105"/>
      <c r="K370" s="100"/>
    </row>
    <row r="371">
      <c r="D371" s="100"/>
      <c r="E371" s="105"/>
      <c r="F371" s="105"/>
      <c r="H371" s="105"/>
      <c r="K371" s="100"/>
    </row>
    <row r="372">
      <c r="D372" s="100"/>
      <c r="E372" s="105"/>
      <c r="F372" s="105"/>
      <c r="H372" s="105"/>
      <c r="K372" s="100"/>
    </row>
    <row r="373">
      <c r="D373" s="100"/>
      <c r="E373" s="105"/>
      <c r="F373" s="105"/>
      <c r="H373" s="105"/>
      <c r="K373" s="100"/>
    </row>
    <row r="374">
      <c r="D374" s="100"/>
      <c r="E374" s="105"/>
      <c r="F374" s="105"/>
      <c r="H374" s="105"/>
      <c r="K374" s="100"/>
    </row>
    <row r="375">
      <c r="D375" s="100"/>
      <c r="E375" s="105"/>
      <c r="F375" s="105"/>
      <c r="H375" s="105"/>
      <c r="K375" s="100"/>
    </row>
    <row r="376">
      <c r="D376" s="100"/>
      <c r="E376" s="105"/>
      <c r="F376" s="105"/>
      <c r="H376" s="105"/>
      <c r="K376" s="100"/>
    </row>
    <row r="377">
      <c r="D377" s="100"/>
      <c r="E377" s="105"/>
      <c r="F377" s="105"/>
      <c r="H377" s="105"/>
      <c r="K377" s="100"/>
    </row>
    <row r="378">
      <c r="D378" s="100"/>
      <c r="E378" s="105"/>
      <c r="F378" s="105"/>
      <c r="H378" s="105"/>
      <c r="K378" s="100"/>
    </row>
    <row r="379">
      <c r="D379" s="100"/>
      <c r="E379" s="105"/>
      <c r="F379" s="105"/>
      <c r="H379" s="105"/>
      <c r="K379" s="100"/>
    </row>
    <row r="380">
      <c r="D380" s="100"/>
      <c r="E380" s="105"/>
      <c r="F380" s="105"/>
      <c r="H380" s="105"/>
      <c r="K380" s="100"/>
    </row>
    <row r="381">
      <c r="D381" s="100"/>
      <c r="E381" s="105"/>
      <c r="F381" s="105"/>
      <c r="H381" s="105"/>
      <c r="K381" s="100"/>
    </row>
    <row r="382">
      <c r="D382" s="100"/>
      <c r="E382" s="105"/>
      <c r="F382" s="105"/>
      <c r="H382" s="105"/>
      <c r="K382" s="100"/>
    </row>
    <row r="383">
      <c r="D383" s="100"/>
      <c r="E383" s="105"/>
      <c r="F383" s="105"/>
      <c r="H383" s="105"/>
      <c r="K383" s="100"/>
    </row>
    <row r="384">
      <c r="D384" s="100"/>
      <c r="E384" s="105"/>
      <c r="F384" s="105"/>
      <c r="H384" s="105"/>
      <c r="K384" s="100"/>
    </row>
    <row r="385">
      <c r="D385" s="100"/>
      <c r="E385" s="105"/>
      <c r="F385" s="105"/>
      <c r="H385" s="105"/>
      <c r="K385" s="100"/>
    </row>
    <row r="386">
      <c r="D386" s="100"/>
      <c r="E386" s="105"/>
      <c r="F386" s="105"/>
      <c r="H386" s="105"/>
      <c r="K386" s="100"/>
    </row>
    <row r="387">
      <c r="D387" s="100"/>
      <c r="E387" s="105"/>
      <c r="F387" s="105"/>
      <c r="H387" s="105"/>
      <c r="K387" s="100"/>
    </row>
    <row r="388">
      <c r="D388" s="100"/>
      <c r="E388" s="105"/>
      <c r="F388" s="105"/>
      <c r="H388" s="105"/>
      <c r="K388" s="100"/>
    </row>
    <row r="389">
      <c r="D389" s="100"/>
      <c r="E389" s="105"/>
      <c r="F389" s="105"/>
      <c r="H389" s="105"/>
      <c r="K389" s="100"/>
    </row>
    <row r="390">
      <c r="D390" s="100"/>
      <c r="E390" s="105"/>
      <c r="F390" s="105"/>
      <c r="H390" s="105"/>
      <c r="K390" s="100"/>
    </row>
    <row r="391">
      <c r="D391" s="100"/>
      <c r="E391" s="105"/>
      <c r="F391" s="105"/>
      <c r="H391" s="105"/>
      <c r="K391" s="100"/>
    </row>
    <row r="392">
      <c r="D392" s="100"/>
      <c r="E392" s="105"/>
      <c r="F392" s="105"/>
      <c r="H392" s="105"/>
      <c r="K392" s="100"/>
    </row>
    <row r="393">
      <c r="D393" s="100"/>
      <c r="E393" s="105"/>
      <c r="F393" s="105"/>
      <c r="H393" s="105"/>
      <c r="K393" s="100"/>
    </row>
    <row r="394">
      <c r="D394" s="100"/>
      <c r="E394" s="105"/>
      <c r="F394" s="105"/>
      <c r="H394" s="105"/>
      <c r="K394" s="100"/>
    </row>
    <row r="395">
      <c r="D395" s="100"/>
      <c r="E395" s="105"/>
      <c r="F395" s="105"/>
      <c r="H395" s="105"/>
      <c r="K395" s="100"/>
    </row>
    <row r="396">
      <c r="D396" s="100"/>
      <c r="E396" s="105"/>
      <c r="F396" s="105"/>
      <c r="H396" s="105"/>
      <c r="K396" s="100"/>
    </row>
    <row r="397">
      <c r="D397" s="100"/>
      <c r="E397" s="105"/>
      <c r="F397" s="105"/>
      <c r="H397" s="105"/>
      <c r="K397" s="100"/>
    </row>
    <row r="398">
      <c r="D398" s="100"/>
      <c r="E398" s="105"/>
      <c r="F398" s="105"/>
      <c r="H398" s="105"/>
      <c r="K398" s="100"/>
    </row>
    <row r="399">
      <c r="D399" s="100"/>
      <c r="E399" s="105"/>
      <c r="F399" s="105"/>
      <c r="H399" s="105"/>
      <c r="K399" s="100"/>
    </row>
    <row r="400">
      <c r="D400" s="100"/>
      <c r="E400" s="105"/>
      <c r="F400" s="105"/>
      <c r="H400" s="105"/>
      <c r="K400" s="100"/>
    </row>
    <row r="401">
      <c r="D401" s="100"/>
      <c r="E401" s="105"/>
      <c r="F401" s="105"/>
      <c r="H401" s="105"/>
      <c r="K401" s="100"/>
    </row>
    <row r="402">
      <c r="D402" s="100"/>
      <c r="E402" s="105"/>
      <c r="F402" s="105"/>
      <c r="H402" s="105"/>
      <c r="K402" s="100"/>
    </row>
    <row r="403">
      <c r="D403" s="100"/>
      <c r="E403" s="105"/>
      <c r="F403" s="105"/>
      <c r="H403" s="105"/>
      <c r="K403" s="100"/>
    </row>
    <row r="404">
      <c r="D404" s="100"/>
      <c r="E404" s="105"/>
      <c r="F404" s="105"/>
      <c r="H404" s="105"/>
      <c r="K404" s="100"/>
    </row>
    <row r="405">
      <c r="D405" s="100"/>
      <c r="E405" s="105"/>
      <c r="F405" s="105"/>
      <c r="H405" s="105"/>
      <c r="K405" s="100"/>
    </row>
    <row r="406">
      <c r="D406" s="100"/>
      <c r="E406" s="105"/>
      <c r="F406" s="105"/>
      <c r="H406" s="105"/>
      <c r="K406" s="100"/>
    </row>
    <row r="407">
      <c r="D407" s="100"/>
      <c r="E407" s="105"/>
      <c r="F407" s="105"/>
      <c r="H407" s="105"/>
      <c r="K407" s="100"/>
    </row>
    <row r="408">
      <c r="D408" s="100"/>
      <c r="E408" s="105"/>
      <c r="F408" s="105"/>
      <c r="H408" s="105"/>
      <c r="K408" s="100"/>
    </row>
    <row r="409">
      <c r="D409" s="100"/>
      <c r="E409" s="105"/>
      <c r="F409" s="105"/>
      <c r="H409" s="105"/>
      <c r="K409" s="100"/>
    </row>
    <row r="410">
      <c r="D410" s="100"/>
      <c r="E410" s="105"/>
      <c r="F410" s="105"/>
      <c r="H410" s="105"/>
      <c r="K410" s="100"/>
    </row>
    <row r="411">
      <c r="D411" s="100"/>
      <c r="E411" s="105"/>
      <c r="F411" s="105"/>
      <c r="H411" s="105"/>
      <c r="K411" s="100"/>
    </row>
    <row r="412">
      <c r="D412" s="100"/>
      <c r="E412" s="105"/>
      <c r="F412" s="105"/>
      <c r="H412" s="105"/>
      <c r="K412" s="100"/>
    </row>
    <row r="413">
      <c r="D413" s="100"/>
      <c r="E413" s="105"/>
      <c r="F413" s="105"/>
      <c r="H413" s="105"/>
      <c r="K413" s="100"/>
    </row>
    <row r="414">
      <c r="D414" s="100"/>
      <c r="E414" s="105"/>
      <c r="F414" s="105"/>
      <c r="H414" s="105"/>
      <c r="K414" s="100"/>
    </row>
    <row r="415">
      <c r="D415" s="100"/>
      <c r="E415" s="105"/>
      <c r="F415" s="105"/>
      <c r="H415" s="105"/>
      <c r="K415" s="100"/>
    </row>
    <row r="416">
      <c r="D416" s="100"/>
      <c r="E416" s="105"/>
      <c r="F416" s="105"/>
      <c r="H416" s="105"/>
      <c r="K416" s="100"/>
    </row>
    <row r="417">
      <c r="D417" s="100"/>
      <c r="E417" s="105"/>
      <c r="F417" s="105"/>
      <c r="H417" s="105"/>
      <c r="K417" s="100"/>
    </row>
    <row r="418">
      <c r="D418" s="100"/>
      <c r="E418" s="105"/>
      <c r="F418" s="105"/>
      <c r="H418" s="105"/>
      <c r="K418" s="100"/>
    </row>
    <row r="419">
      <c r="D419" s="100"/>
      <c r="E419" s="105"/>
      <c r="F419" s="105"/>
      <c r="H419" s="105"/>
      <c r="K419" s="100"/>
    </row>
    <row r="420">
      <c r="D420" s="100"/>
      <c r="E420" s="105"/>
      <c r="F420" s="105"/>
      <c r="H420" s="105"/>
      <c r="K420" s="100"/>
    </row>
    <row r="421">
      <c r="D421" s="100"/>
      <c r="E421" s="105"/>
      <c r="F421" s="105"/>
      <c r="H421" s="105"/>
      <c r="K421" s="100"/>
    </row>
    <row r="422">
      <c r="D422" s="100"/>
      <c r="E422" s="105"/>
      <c r="F422" s="105"/>
      <c r="H422" s="105"/>
      <c r="K422" s="100"/>
    </row>
    <row r="423">
      <c r="D423" s="100"/>
      <c r="E423" s="105"/>
      <c r="F423" s="105"/>
      <c r="H423" s="105"/>
      <c r="K423" s="100"/>
    </row>
    <row r="424">
      <c r="D424" s="100"/>
      <c r="E424" s="105"/>
      <c r="F424" s="105"/>
      <c r="H424" s="105"/>
      <c r="K424" s="100"/>
    </row>
    <row r="425">
      <c r="D425" s="100"/>
      <c r="E425" s="105"/>
      <c r="F425" s="105"/>
      <c r="H425" s="105"/>
      <c r="K425" s="100"/>
    </row>
    <row r="426">
      <c r="D426" s="100"/>
      <c r="E426" s="105"/>
      <c r="F426" s="105"/>
      <c r="H426" s="105"/>
      <c r="K426" s="100"/>
    </row>
    <row r="427">
      <c r="D427" s="100"/>
      <c r="E427" s="105"/>
      <c r="F427" s="105"/>
      <c r="H427" s="105"/>
      <c r="K427" s="100"/>
    </row>
    <row r="428">
      <c r="D428" s="100"/>
      <c r="E428" s="105"/>
      <c r="F428" s="105"/>
      <c r="H428" s="105"/>
      <c r="K428" s="100"/>
    </row>
    <row r="429">
      <c r="D429" s="100"/>
      <c r="E429" s="105"/>
      <c r="F429" s="105"/>
      <c r="H429" s="105"/>
      <c r="K429" s="100"/>
    </row>
    <row r="430">
      <c r="D430" s="100"/>
      <c r="E430" s="105"/>
      <c r="F430" s="105"/>
      <c r="H430" s="105"/>
      <c r="K430" s="100"/>
    </row>
    <row r="431">
      <c r="D431" s="100"/>
      <c r="E431" s="105"/>
      <c r="F431" s="105"/>
      <c r="H431" s="105"/>
      <c r="K431" s="100"/>
    </row>
    <row r="432">
      <c r="D432" s="100"/>
      <c r="E432" s="105"/>
      <c r="F432" s="105"/>
      <c r="H432" s="105"/>
      <c r="K432" s="100"/>
    </row>
    <row r="433">
      <c r="D433" s="100"/>
      <c r="E433" s="105"/>
      <c r="F433" s="105"/>
      <c r="H433" s="105"/>
      <c r="K433" s="100"/>
    </row>
    <row r="434">
      <c r="D434" s="100"/>
      <c r="E434" s="105"/>
      <c r="F434" s="105"/>
      <c r="H434" s="105"/>
      <c r="K434" s="100"/>
    </row>
    <row r="435">
      <c r="D435" s="100"/>
      <c r="E435" s="105"/>
      <c r="F435" s="105"/>
      <c r="H435" s="105"/>
      <c r="K435" s="100"/>
    </row>
    <row r="436">
      <c r="D436" s="100"/>
      <c r="E436" s="105"/>
      <c r="F436" s="105"/>
      <c r="H436" s="105"/>
      <c r="K436" s="100"/>
    </row>
    <row r="437">
      <c r="D437" s="100"/>
      <c r="E437" s="105"/>
      <c r="F437" s="105"/>
      <c r="H437" s="105"/>
      <c r="K437" s="100"/>
    </row>
    <row r="438">
      <c r="D438" s="100"/>
      <c r="E438" s="105"/>
      <c r="F438" s="105"/>
      <c r="H438" s="105"/>
      <c r="K438" s="100"/>
    </row>
    <row r="439">
      <c r="D439" s="100"/>
      <c r="E439" s="105"/>
      <c r="F439" s="105"/>
      <c r="H439" s="105"/>
      <c r="K439" s="100"/>
    </row>
    <row r="440">
      <c r="D440" s="100"/>
      <c r="E440" s="105"/>
      <c r="F440" s="105"/>
      <c r="H440" s="105"/>
      <c r="K440" s="100"/>
    </row>
    <row r="441">
      <c r="D441" s="100"/>
      <c r="E441" s="105"/>
      <c r="F441" s="105"/>
      <c r="H441" s="105"/>
      <c r="K441" s="100"/>
    </row>
    <row r="442">
      <c r="D442" s="100"/>
      <c r="E442" s="105"/>
      <c r="F442" s="105"/>
      <c r="H442" s="105"/>
      <c r="K442" s="100"/>
    </row>
    <row r="443">
      <c r="D443" s="100"/>
      <c r="E443" s="105"/>
      <c r="F443" s="105"/>
      <c r="H443" s="105"/>
      <c r="K443" s="100"/>
    </row>
    <row r="444">
      <c r="D444" s="100"/>
      <c r="E444" s="105"/>
      <c r="F444" s="105"/>
      <c r="H444" s="105"/>
      <c r="K444" s="100"/>
    </row>
    <row r="445">
      <c r="D445" s="100"/>
      <c r="E445" s="105"/>
      <c r="F445" s="105"/>
      <c r="H445" s="105"/>
      <c r="K445" s="100"/>
    </row>
    <row r="446">
      <c r="D446" s="100"/>
      <c r="E446" s="105"/>
      <c r="F446" s="105"/>
      <c r="H446" s="105"/>
      <c r="K446" s="100"/>
    </row>
    <row r="447">
      <c r="D447" s="100"/>
      <c r="E447" s="105"/>
      <c r="F447" s="105"/>
      <c r="H447" s="105"/>
      <c r="K447" s="100"/>
    </row>
    <row r="448">
      <c r="D448" s="100"/>
      <c r="E448" s="105"/>
      <c r="F448" s="105"/>
      <c r="H448" s="105"/>
      <c r="K448" s="100"/>
    </row>
    <row r="449">
      <c r="D449" s="100"/>
      <c r="E449" s="105"/>
      <c r="F449" s="105"/>
      <c r="H449" s="105"/>
      <c r="K449" s="100"/>
    </row>
    <row r="450">
      <c r="D450" s="100"/>
      <c r="E450" s="105"/>
      <c r="F450" s="105"/>
      <c r="H450" s="105"/>
      <c r="K450" s="100"/>
    </row>
    <row r="451">
      <c r="D451" s="100"/>
      <c r="E451" s="105"/>
      <c r="F451" s="105"/>
      <c r="H451" s="105"/>
      <c r="K451" s="100"/>
    </row>
    <row r="452">
      <c r="D452" s="100"/>
      <c r="E452" s="105"/>
      <c r="F452" s="105"/>
      <c r="H452" s="105"/>
      <c r="K452" s="100"/>
    </row>
    <row r="453">
      <c r="D453" s="100"/>
      <c r="E453" s="105"/>
      <c r="F453" s="105"/>
      <c r="H453" s="105"/>
      <c r="K453" s="100"/>
    </row>
    <row r="454">
      <c r="D454" s="100"/>
      <c r="E454" s="105"/>
      <c r="F454" s="105"/>
      <c r="H454" s="105"/>
      <c r="K454" s="100"/>
    </row>
    <row r="455">
      <c r="D455" s="100"/>
      <c r="E455" s="105"/>
      <c r="F455" s="105"/>
      <c r="H455" s="105"/>
      <c r="K455" s="100"/>
    </row>
    <row r="456">
      <c r="D456" s="100"/>
      <c r="E456" s="105"/>
      <c r="F456" s="105"/>
      <c r="H456" s="105"/>
      <c r="K456" s="100"/>
    </row>
    <row r="457">
      <c r="D457" s="100"/>
      <c r="E457" s="105"/>
      <c r="F457" s="105"/>
      <c r="H457" s="105"/>
      <c r="K457" s="100"/>
    </row>
    <row r="458">
      <c r="D458" s="100"/>
      <c r="E458" s="105"/>
      <c r="F458" s="105"/>
      <c r="H458" s="105"/>
      <c r="K458" s="100"/>
    </row>
    <row r="459">
      <c r="D459" s="100"/>
      <c r="E459" s="105"/>
      <c r="F459" s="105"/>
      <c r="H459" s="105"/>
      <c r="K459" s="100"/>
    </row>
    <row r="460">
      <c r="D460" s="100"/>
      <c r="E460" s="105"/>
      <c r="F460" s="105"/>
      <c r="H460" s="105"/>
      <c r="K460" s="100"/>
    </row>
    <row r="461">
      <c r="D461" s="100"/>
      <c r="E461" s="105"/>
      <c r="F461" s="105"/>
      <c r="H461" s="105"/>
      <c r="K461" s="100"/>
    </row>
    <row r="462">
      <c r="D462" s="100"/>
      <c r="E462" s="105"/>
      <c r="F462" s="105"/>
      <c r="H462" s="105"/>
      <c r="K462" s="100"/>
    </row>
    <row r="463">
      <c r="D463" s="100"/>
      <c r="E463" s="105"/>
      <c r="F463" s="105"/>
      <c r="H463" s="105"/>
      <c r="K463" s="100"/>
    </row>
    <row r="464">
      <c r="D464" s="100"/>
      <c r="E464" s="105"/>
      <c r="F464" s="105"/>
      <c r="H464" s="105"/>
      <c r="K464" s="100"/>
    </row>
    <row r="465">
      <c r="D465" s="100"/>
      <c r="E465" s="105"/>
      <c r="F465" s="105"/>
      <c r="H465" s="105"/>
      <c r="K465" s="100"/>
    </row>
    <row r="466">
      <c r="D466" s="100"/>
      <c r="E466" s="105"/>
      <c r="F466" s="105"/>
      <c r="H466" s="105"/>
      <c r="K466" s="100"/>
    </row>
    <row r="467">
      <c r="D467" s="100"/>
      <c r="E467" s="105"/>
      <c r="F467" s="105"/>
      <c r="H467" s="105"/>
      <c r="K467" s="100"/>
    </row>
    <row r="468">
      <c r="D468" s="100"/>
      <c r="E468" s="105"/>
      <c r="F468" s="105"/>
      <c r="H468" s="105"/>
      <c r="K468" s="100"/>
    </row>
    <row r="469">
      <c r="D469" s="100"/>
      <c r="E469" s="105"/>
      <c r="F469" s="105"/>
      <c r="H469" s="105"/>
      <c r="K469" s="100"/>
    </row>
    <row r="470">
      <c r="D470" s="100"/>
      <c r="E470" s="105"/>
      <c r="F470" s="105"/>
      <c r="H470" s="105"/>
      <c r="K470" s="100"/>
    </row>
    <row r="471">
      <c r="D471" s="100"/>
      <c r="E471" s="105"/>
      <c r="F471" s="105"/>
      <c r="H471" s="105"/>
      <c r="K471" s="100"/>
    </row>
    <row r="472">
      <c r="D472" s="100"/>
      <c r="E472" s="105"/>
      <c r="F472" s="105"/>
      <c r="H472" s="105"/>
      <c r="K472" s="100"/>
    </row>
    <row r="473">
      <c r="D473" s="100"/>
      <c r="E473" s="105"/>
      <c r="F473" s="105"/>
      <c r="H473" s="105"/>
      <c r="K473" s="100"/>
    </row>
    <row r="474">
      <c r="D474" s="100"/>
      <c r="E474" s="105"/>
      <c r="F474" s="105"/>
      <c r="H474" s="105"/>
      <c r="K474" s="100"/>
    </row>
    <row r="475">
      <c r="D475" s="100"/>
      <c r="E475" s="105"/>
      <c r="F475" s="105"/>
      <c r="H475" s="105"/>
      <c r="K475" s="100"/>
    </row>
    <row r="476">
      <c r="D476" s="100"/>
      <c r="E476" s="105"/>
      <c r="F476" s="105"/>
      <c r="H476" s="105"/>
      <c r="K476" s="100"/>
    </row>
    <row r="477">
      <c r="D477" s="100"/>
      <c r="E477" s="105"/>
      <c r="F477" s="105"/>
      <c r="H477" s="105"/>
      <c r="K477" s="100"/>
    </row>
    <row r="478">
      <c r="D478" s="100"/>
      <c r="E478" s="105"/>
      <c r="F478" s="105"/>
      <c r="H478" s="105"/>
      <c r="K478" s="100"/>
    </row>
    <row r="479">
      <c r="D479" s="100"/>
      <c r="E479" s="105"/>
      <c r="F479" s="105"/>
      <c r="H479" s="105"/>
      <c r="K479" s="100"/>
    </row>
    <row r="480">
      <c r="D480" s="100"/>
      <c r="E480" s="105"/>
      <c r="F480" s="105"/>
      <c r="H480" s="105"/>
      <c r="K480" s="100"/>
    </row>
    <row r="481">
      <c r="D481" s="100"/>
      <c r="E481" s="105"/>
      <c r="F481" s="105"/>
      <c r="H481" s="105"/>
      <c r="K481" s="100"/>
    </row>
    <row r="482">
      <c r="D482" s="100"/>
      <c r="E482" s="105"/>
      <c r="F482" s="105"/>
      <c r="H482" s="105"/>
      <c r="K482" s="100"/>
    </row>
    <row r="483">
      <c r="D483" s="100"/>
      <c r="E483" s="105"/>
      <c r="F483" s="105"/>
      <c r="H483" s="105"/>
      <c r="K483" s="100"/>
    </row>
    <row r="484">
      <c r="D484" s="100"/>
      <c r="E484" s="105"/>
      <c r="F484" s="105"/>
      <c r="H484" s="105"/>
      <c r="K484" s="100"/>
    </row>
    <row r="485">
      <c r="D485" s="100"/>
      <c r="E485" s="105"/>
      <c r="F485" s="105"/>
      <c r="H485" s="105"/>
      <c r="K485" s="100"/>
    </row>
    <row r="486">
      <c r="D486" s="100"/>
      <c r="E486" s="105"/>
      <c r="F486" s="105"/>
      <c r="H486" s="105"/>
      <c r="K486" s="100"/>
    </row>
    <row r="487">
      <c r="D487" s="100"/>
      <c r="E487" s="105"/>
      <c r="F487" s="105"/>
      <c r="H487" s="105"/>
      <c r="K487" s="100"/>
    </row>
    <row r="488">
      <c r="D488" s="100"/>
      <c r="E488" s="105"/>
      <c r="F488" s="105"/>
      <c r="H488" s="105"/>
      <c r="K488" s="100"/>
    </row>
    <row r="489">
      <c r="D489" s="100"/>
      <c r="E489" s="105"/>
      <c r="F489" s="105"/>
      <c r="H489" s="105"/>
      <c r="K489" s="100"/>
    </row>
    <row r="490">
      <c r="D490" s="100"/>
      <c r="E490" s="105"/>
      <c r="F490" s="105"/>
      <c r="H490" s="105"/>
      <c r="K490" s="100"/>
    </row>
    <row r="491">
      <c r="D491" s="100"/>
      <c r="E491" s="105"/>
      <c r="F491" s="105"/>
      <c r="H491" s="105"/>
      <c r="K491" s="100"/>
    </row>
    <row r="492">
      <c r="D492" s="100"/>
      <c r="E492" s="105"/>
      <c r="F492" s="105"/>
      <c r="H492" s="105"/>
      <c r="K492" s="100"/>
    </row>
    <row r="493">
      <c r="D493" s="100"/>
      <c r="E493" s="105"/>
      <c r="F493" s="105"/>
      <c r="H493" s="105"/>
      <c r="K493" s="100"/>
    </row>
    <row r="494">
      <c r="D494" s="100"/>
      <c r="E494" s="105"/>
      <c r="F494" s="105"/>
      <c r="H494" s="105"/>
      <c r="K494" s="100"/>
    </row>
    <row r="495">
      <c r="D495" s="100"/>
      <c r="E495" s="105"/>
      <c r="F495" s="105"/>
      <c r="H495" s="105"/>
      <c r="K495" s="100"/>
    </row>
    <row r="496">
      <c r="D496" s="100"/>
      <c r="E496" s="105"/>
      <c r="F496" s="105"/>
      <c r="H496" s="105"/>
      <c r="K496" s="100"/>
    </row>
    <row r="497">
      <c r="D497" s="100"/>
      <c r="E497" s="105"/>
      <c r="F497" s="105"/>
      <c r="H497" s="105"/>
      <c r="K497" s="100"/>
    </row>
    <row r="498">
      <c r="D498" s="100"/>
      <c r="E498" s="105"/>
      <c r="F498" s="105"/>
      <c r="H498" s="105"/>
      <c r="K498" s="100"/>
    </row>
    <row r="499">
      <c r="D499" s="100"/>
      <c r="E499" s="105"/>
      <c r="F499" s="105"/>
      <c r="H499" s="105"/>
      <c r="K499" s="100"/>
    </row>
    <row r="500">
      <c r="D500" s="100"/>
      <c r="E500" s="105"/>
      <c r="F500" s="105"/>
      <c r="H500" s="105"/>
      <c r="K500" s="100"/>
    </row>
    <row r="501">
      <c r="D501" s="100"/>
      <c r="E501" s="105"/>
      <c r="F501" s="105"/>
      <c r="H501" s="105"/>
      <c r="K501" s="100"/>
    </row>
    <row r="502">
      <c r="D502" s="100"/>
      <c r="E502" s="105"/>
      <c r="F502" s="105"/>
      <c r="H502" s="105"/>
      <c r="K502" s="100"/>
    </row>
    <row r="503">
      <c r="D503" s="100"/>
      <c r="E503" s="105"/>
      <c r="F503" s="105"/>
      <c r="H503" s="105"/>
      <c r="K503" s="100"/>
    </row>
    <row r="504">
      <c r="D504" s="100"/>
      <c r="E504" s="105"/>
      <c r="F504" s="105"/>
      <c r="H504" s="105"/>
      <c r="K504" s="100"/>
    </row>
    <row r="505">
      <c r="D505" s="100"/>
      <c r="E505" s="105"/>
      <c r="F505" s="105"/>
      <c r="H505" s="105"/>
      <c r="K505" s="100"/>
    </row>
    <row r="506">
      <c r="D506" s="100"/>
      <c r="E506" s="105"/>
      <c r="F506" s="105"/>
      <c r="H506" s="105"/>
      <c r="K506" s="100"/>
    </row>
    <row r="507">
      <c r="D507" s="100"/>
      <c r="E507" s="105"/>
      <c r="F507" s="105"/>
      <c r="H507" s="105"/>
      <c r="K507" s="100"/>
    </row>
    <row r="508">
      <c r="D508" s="100"/>
      <c r="E508" s="105"/>
      <c r="F508" s="105"/>
      <c r="H508" s="105"/>
      <c r="K508" s="100"/>
    </row>
    <row r="509">
      <c r="D509" s="100"/>
      <c r="E509" s="105"/>
      <c r="F509" s="105"/>
      <c r="H509" s="105"/>
      <c r="K509" s="100"/>
    </row>
    <row r="510">
      <c r="D510" s="100"/>
      <c r="E510" s="105"/>
      <c r="F510" s="105"/>
      <c r="H510" s="105"/>
      <c r="K510" s="100"/>
    </row>
    <row r="511">
      <c r="D511" s="100"/>
      <c r="E511" s="105"/>
      <c r="F511" s="105"/>
      <c r="H511" s="105"/>
      <c r="K511" s="100"/>
    </row>
    <row r="512">
      <c r="D512" s="100"/>
      <c r="E512" s="105"/>
      <c r="F512" s="105"/>
      <c r="H512" s="105"/>
      <c r="K512" s="100"/>
    </row>
    <row r="513">
      <c r="D513" s="100"/>
      <c r="E513" s="105"/>
      <c r="F513" s="105"/>
      <c r="H513" s="105"/>
      <c r="K513" s="100"/>
    </row>
    <row r="514">
      <c r="D514" s="100"/>
      <c r="E514" s="105"/>
      <c r="F514" s="105"/>
      <c r="H514" s="105"/>
      <c r="K514" s="100"/>
    </row>
    <row r="515">
      <c r="D515" s="100"/>
      <c r="E515" s="105"/>
      <c r="F515" s="105"/>
      <c r="H515" s="105"/>
      <c r="K515" s="100"/>
    </row>
    <row r="516">
      <c r="D516" s="100"/>
      <c r="E516" s="105"/>
      <c r="F516" s="105"/>
      <c r="H516" s="105"/>
      <c r="K516" s="100"/>
    </row>
    <row r="517">
      <c r="D517" s="100"/>
      <c r="E517" s="105"/>
      <c r="F517" s="105"/>
      <c r="H517" s="105"/>
      <c r="K517" s="100"/>
    </row>
    <row r="518">
      <c r="D518" s="100"/>
      <c r="E518" s="105"/>
      <c r="F518" s="105"/>
      <c r="H518" s="105"/>
      <c r="K518" s="100"/>
    </row>
    <row r="519">
      <c r="D519" s="100"/>
      <c r="E519" s="105"/>
      <c r="F519" s="105"/>
      <c r="H519" s="105"/>
      <c r="K519" s="100"/>
    </row>
    <row r="520">
      <c r="D520" s="100"/>
      <c r="E520" s="105"/>
      <c r="F520" s="105"/>
      <c r="H520" s="105"/>
      <c r="K520" s="100"/>
    </row>
    <row r="521">
      <c r="D521" s="100"/>
      <c r="E521" s="105"/>
      <c r="F521" s="105"/>
      <c r="H521" s="105"/>
      <c r="K521" s="100"/>
    </row>
    <row r="522">
      <c r="D522" s="100"/>
      <c r="E522" s="105"/>
      <c r="F522" s="105"/>
      <c r="H522" s="105"/>
      <c r="K522" s="100"/>
    </row>
    <row r="523">
      <c r="D523" s="100"/>
      <c r="E523" s="105"/>
      <c r="F523" s="105"/>
      <c r="H523" s="105"/>
      <c r="K523" s="100"/>
    </row>
    <row r="524">
      <c r="D524" s="100"/>
      <c r="E524" s="105"/>
      <c r="F524" s="105"/>
      <c r="H524" s="105"/>
      <c r="K524" s="100"/>
    </row>
    <row r="525">
      <c r="D525" s="100"/>
      <c r="E525" s="105"/>
      <c r="F525" s="105"/>
      <c r="H525" s="105"/>
      <c r="K525" s="100"/>
    </row>
    <row r="526">
      <c r="D526" s="100"/>
      <c r="E526" s="105"/>
      <c r="F526" s="105"/>
      <c r="H526" s="105"/>
      <c r="K526" s="100"/>
    </row>
    <row r="527">
      <c r="D527" s="100"/>
      <c r="E527" s="105"/>
      <c r="F527" s="105"/>
      <c r="H527" s="105"/>
      <c r="K527" s="100"/>
    </row>
    <row r="528">
      <c r="D528" s="100"/>
      <c r="E528" s="105"/>
      <c r="F528" s="105"/>
      <c r="H528" s="105"/>
      <c r="K528" s="100"/>
    </row>
    <row r="529">
      <c r="D529" s="100"/>
      <c r="E529" s="105"/>
      <c r="F529" s="105"/>
      <c r="H529" s="105"/>
      <c r="K529" s="100"/>
    </row>
    <row r="530">
      <c r="D530" s="100"/>
      <c r="E530" s="105"/>
      <c r="F530" s="105"/>
      <c r="H530" s="105"/>
      <c r="K530" s="100"/>
    </row>
    <row r="531">
      <c r="D531" s="100"/>
      <c r="E531" s="105"/>
      <c r="F531" s="105"/>
      <c r="H531" s="105"/>
      <c r="K531" s="100"/>
    </row>
    <row r="532">
      <c r="D532" s="100"/>
      <c r="E532" s="105"/>
      <c r="F532" s="105"/>
      <c r="H532" s="105"/>
      <c r="K532" s="100"/>
    </row>
    <row r="533">
      <c r="D533" s="100"/>
      <c r="E533" s="105"/>
      <c r="F533" s="105"/>
      <c r="H533" s="105"/>
      <c r="K533" s="100"/>
    </row>
    <row r="534">
      <c r="D534" s="100"/>
      <c r="E534" s="105"/>
      <c r="F534" s="105"/>
      <c r="H534" s="105"/>
      <c r="K534" s="100"/>
    </row>
    <row r="535">
      <c r="D535" s="100"/>
      <c r="E535" s="105"/>
      <c r="F535" s="105"/>
      <c r="H535" s="105"/>
      <c r="K535" s="100"/>
    </row>
    <row r="536">
      <c r="D536" s="100"/>
      <c r="E536" s="105"/>
      <c r="F536" s="105"/>
      <c r="H536" s="105"/>
      <c r="K536" s="100"/>
    </row>
    <row r="537">
      <c r="D537" s="100"/>
      <c r="E537" s="105"/>
      <c r="F537" s="105"/>
      <c r="H537" s="105"/>
      <c r="K537" s="100"/>
    </row>
    <row r="538">
      <c r="D538" s="100"/>
      <c r="E538" s="105"/>
      <c r="F538" s="105"/>
      <c r="H538" s="105"/>
      <c r="K538" s="100"/>
    </row>
    <row r="539">
      <c r="D539" s="100"/>
      <c r="E539" s="105"/>
      <c r="F539" s="105"/>
      <c r="H539" s="105"/>
      <c r="K539" s="100"/>
    </row>
    <row r="540">
      <c r="D540" s="100"/>
      <c r="E540" s="105"/>
      <c r="F540" s="105"/>
      <c r="H540" s="105"/>
      <c r="K540" s="100"/>
    </row>
    <row r="541">
      <c r="D541" s="100"/>
      <c r="E541" s="105"/>
      <c r="F541" s="105"/>
      <c r="H541" s="105"/>
      <c r="K541" s="100"/>
    </row>
    <row r="542">
      <c r="D542" s="100"/>
      <c r="E542" s="105"/>
      <c r="F542" s="105"/>
      <c r="H542" s="105"/>
      <c r="K542" s="100"/>
    </row>
    <row r="543">
      <c r="D543" s="100"/>
      <c r="E543" s="105"/>
      <c r="F543" s="105"/>
      <c r="H543" s="105"/>
      <c r="K543" s="100"/>
    </row>
    <row r="544">
      <c r="D544" s="100"/>
      <c r="E544" s="105"/>
      <c r="F544" s="105"/>
      <c r="H544" s="105"/>
      <c r="K544" s="100"/>
    </row>
    <row r="545">
      <c r="D545" s="100"/>
      <c r="E545" s="105"/>
      <c r="F545" s="105"/>
      <c r="H545" s="105"/>
      <c r="K545" s="100"/>
    </row>
    <row r="546">
      <c r="D546" s="100"/>
      <c r="E546" s="105"/>
      <c r="F546" s="105"/>
      <c r="H546" s="105"/>
      <c r="K546" s="100"/>
    </row>
    <row r="547">
      <c r="D547" s="100"/>
      <c r="E547" s="105"/>
      <c r="F547" s="105"/>
      <c r="H547" s="105"/>
      <c r="K547" s="100"/>
    </row>
    <row r="548">
      <c r="D548" s="100"/>
      <c r="E548" s="105"/>
      <c r="F548" s="105"/>
      <c r="H548" s="105"/>
      <c r="K548" s="100"/>
    </row>
    <row r="549">
      <c r="D549" s="100"/>
      <c r="E549" s="105"/>
      <c r="F549" s="105"/>
      <c r="H549" s="105"/>
      <c r="K549" s="100"/>
    </row>
    <row r="550">
      <c r="D550" s="100"/>
      <c r="E550" s="105"/>
      <c r="F550" s="105"/>
      <c r="H550" s="105"/>
      <c r="K550" s="100"/>
    </row>
    <row r="551">
      <c r="D551" s="100"/>
      <c r="E551" s="105"/>
      <c r="F551" s="105"/>
      <c r="H551" s="105"/>
      <c r="K551" s="100"/>
    </row>
    <row r="552">
      <c r="D552" s="100"/>
      <c r="E552" s="105"/>
      <c r="F552" s="105"/>
      <c r="H552" s="105"/>
      <c r="K552" s="100"/>
    </row>
    <row r="553">
      <c r="D553" s="100"/>
      <c r="E553" s="105"/>
      <c r="F553" s="105"/>
      <c r="H553" s="105"/>
      <c r="K553" s="100"/>
    </row>
    <row r="554">
      <c r="D554" s="100"/>
      <c r="E554" s="105"/>
      <c r="F554" s="105"/>
      <c r="H554" s="105"/>
      <c r="K554" s="100"/>
    </row>
    <row r="555">
      <c r="D555" s="100"/>
      <c r="E555" s="105"/>
      <c r="F555" s="105"/>
      <c r="H555" s="105"/>
      <c r="K555" s="100"/>
    </row>
    <row r="556">
      <c r="D556" s="100"/>
      <c r="E556" s="105"/>
      <c r="F556" s="105"/>
      <c r="H556" s="105"/>
      <c r="K556" s="100"/>
    </row>
    <row r="557">
      <c r="D557" s="100"/>
      <c r="E557" s="105"/>
      <c r="F557" s="105"/>
      <c r="H557" s="105"/>
      <c r="K557" s="100"/>
    </row>
    <row r="558">
      <c r="D558" s="100"/>
      <c r="E558" s="105"/>
      <c r="F558" s="105"/>
      <c r="H558" s="105"/>
      <c r="K558" s="100"/>
    </row>
    <row r="559">
      <c r="D559" s="100"/>
      <c r="E559" s="105"/>
      <c r="F559" s="105"/>
      <c r="H559" s="105"/>
      <c r="K559" s="100"/>
    </row>
    <row r="560">
      <c r="D560" s="100"/>
      <c r="E560" s="105"/>
      <c r="F560" s="105"/>
      <c r="H560" s="105"/>
      <c r="K560" s="100"/>
    </row>
    <row r="561">
      <c r="D561" s="100"/>
      <c r="E561" s="105"/>
      <c r="F561" s="105"/>
      <c r="H561" s="105"/>
      <c r="K561" s="100"/>
    </row>
    <row r="562">
      <c r="D562" s="100"/>
      <c r="E562" s="105"/>
      <c r="F562" s="105"/>
      <c r="H562" s="105"/>
      <c r="K562" s="100"/>
    </row>
    <row r="563">
      <c r="D563" s="100"/>
      <c r="E563" s="105"/>
      <c r="F563" s="105"/>
      <c r="H563" s="105"/>
      <c r="K563" s="100"/>
    </row>
    <row r="564">
      <c r="D564" s="100"/>
      <c r="E564" s="105"/>
      <c r="F564" s="105"/>
      <c r="H564" s="105"/>
      <c r="K564" s="100"/>
    </row>
    <row r="565">
      <c r="D565" s="100"/>
      <c r="E565" s="105"/>
      <c r="F565" s="105"/>
      <c r="H565" s="105"/>
      <c r="K565" s="100"/>
    </row>
    <row r="566">
      <c r="D566" s="100"/>
      <c r="E566" s="105"/>
      <c r="F566" s="105"/>
      <c r="H566" s="105"/>
      <c r="K566" s="100"/>
    </row>
    <row r="567">
      <c r="D567" s="100"/>
      <c r="E567" s="105"/>
      <c r="F567" s="105"/>
      <c r="H567" s="105"/>
      <c r="K567" s="100"/>
    </row>
    <row r="568">
      <c r="D568" s="100"/>
      <c r="E568" s="105"/>
      <c r="F568" s="105"/>
      <c r="H568" s="105"/>
      <c r="K568" s="100"/>
    </row>
    <row r="569">
      <c r="D569" s="100"/>
      <c r="E569" s="105"/>
      <c r="F569" s="105"/>
      <c r="H569" s="105"/>
      <c r="K569" s="100"/>
    </row>
    <row r="570">
      <c r="D570" s="100"/>
      <c r="E570" s="105"/>
      <c r="F570" s="105"/>
      <c r="H570" s="105"/>
      <c r="K570" s="100"/>
    </row>
    <row r="571">
      <c r="D571" s="100"/>
      <c r="E571" s="105"/>
      <c r="F571" s="105"/>
      <c r="H571" s="105"/>
      <c r="K571" s="100"/>
    </row>
    <row r="572">
      <c r="D572" s="100"/>
      <c r="E572" s="105"/>
      <c r="F572" s="105"/>
      <c r="H572" s="105"/>
      <c r="K572" s="100"/>
    </row>
    <row r="573">
      <c r="D573" s="100"/>
      <c r="E573" s="105"/>
      <c r="F573" s="105"/>
      <c r="H573" s="105"/>
      <c r="K573" s="100"/>
    </row>
    <row r="574">
      <c r="D574" s="100"/>
      <c r="E574" s="105"/>
      <c r="F574" s="105"/>
      <c r="H574" s="105"/>
      <c r="K574" s="100"/>
    </row>
    <row r="575">
      <c r="D575" s="100"/>
      <c r="E575" s="105"/>
      <c r="F575" s="105"/>
      <c r="H575" s="105"/>
      <c r="K575" s="100"/>
    </row>
    <row r="576">
      <c r="D576" s="100"/>
      <c r="E576" s="105"/>
      <c r="F576" s="105"/>
      <c r="H576" s="105"/>
      <c r="K576" s="100"/>
    </row>
    <row r="577">
      <c r="D577" s="100"/>
      <c r="E577" s="105"/>
      <c r="F577" s="105"/>
      <c r="H577" s="105"/>
      <c r="K577" s="100"/>
    </row>
    <row r="578">
      <c r="D578" s="100"/>
      <c r="E578" s="105"/>
      <c r="F578" s="105"/>
      <c r="H578" s="105"/>
      <c r="K578" s="100"/>
    </row>
    <row r="579">
      <c r="D579" s="100"/>
      <c r="E579" s="105"/>
      <c r="F579" s="105"/>
      <c r="H579" s="105"/>
      <c r="K579" s="100"/>
    </row>
    <row r="580">
      <c r="D580" s="100"/>
      <c r="E580" s="105"/>
      <c r="F580" s="105"/>
      <c r="H580" s="105"/>
      <c r="K580" s="100"/>
    </row>
    <row r="581">
      <c r="D581" s="100"/>
      <c r="E581" s="105"/>
      <c r="F581" s="105"/>
      <c r="H581" s="105"/>
      <c r="K581" s="100"/>
    </row>
    <row r="582">
      <c r="D582" s="100"/>
      <c r="E582" s="105"/>
      <c r="F582" s="105"/>
      <c r="H582" s="105"/>
      <c r="K582" s="100"/>
    </row>
    <row r="583">
      <c r="D583" s="100"/>
      <c r="E583" s="105"/>
      <c r="F583" s="105"/>
      <c r="H583" s="105"/>
      <c r="K583" s="100"/>
    </row>
    <row r="584">
      <c r="D584" s="100"/>
      <c r="E584" s="105"/>
      <c r="F584" s="105"/>
      <c r="H584" s="105"/>
      <c r="K584" s="100"/>
    </row>
    <row r="585">
      <c r="D585" s="100"/>
      <c r="E585" s="105"/>
      <c r="F585" s="105"/>
      <c r="H585" s="105"/>
      <c r="K585" s="100"/>
    </row>
    <row r="586">
      <c r="D586" s="100"/>
      <c r="E586" s="105"/>
      <c r="F586" s="105"/>
      <c r="H586" s="105"/>
      <c r="K586" s="100"/>
    </row>
    <row r="587">
      <c r="D587" s="100"/>
      <c r="E587" s="105"/>
      <c r="F587" s="105"/>
      <c r="H587" s="105"/>
      <c r="K587" s="100"/>
    </row>
    <row r="588">
      <c r="D588" s="100"/>
      <c r="E588" s="105"/>
      <c r="F588" s="105"/>
      <c r="H588" s="105"/>
      <c r="K588" s="100"/>
    </row>
    <row r="589">
      <c r="D589" s="100"/>
      <c r="E589" s="105"/>
      <c r="F589" s="105"/>
      <c r="H589" s="105"/>
      <c r="K589" s="100"/>
    </row>
    <row r="590">
      <c r="D590" s="100"/>
      <c r="E590" s="105"/>
      <c r="F590" s="105"/>
      <c r="H590" s="105"/>
      <c r="K590" s="100"/>
    </row>
    <row r="591">
      <c r="D591" s="100"/>
      <c r="E591" s="105"/>
      <c r="F591" s="105"/>
      <c r="H591" s="105"/>
      <c r="K591" s="100"/>
    </row>
    <row r="592">
      <c r="D592" s="100"/>
      <c r="E592" s="105"/>
      <c r="F592" s="105"/>
      <c r="H592" s="105"/>
      <c r="K592" s="100"/>
    </row>
    <row r="593">
      <c r="D593" s="100"/>
      <c r="E593" s="105"/>
      <c r="F593" s="105"/>
      <c r="H593" s="105"/>
      <c r="K593" s="100"/>
    </row>
    <row r="594">
      <c r="D594" s="100"/>
      <c r="E594" s="105"/>
      <c r="F594" s="105"/>
      <c r="H594" s="105"/>
      <c r="K594" s="100"/>
    </row>
    <row r="595">
      <c r="D595" s="100"/>
      <c r="E595" s="105"/>
      <c r="F595" s="105"/>
      <c r="H595" s="105"/>
      <c r="K595" s="100"/>
    </row>
    <row r="596">
      <c r="D596" s="100"/>
      <c r="E596" s="105"/>
      <c r="F596" s="105"/>
      <c r="H596" s="105"/>
      <c r="K596" s="100"/>
    </row>
    <row r="597">
      <c r="D597" s="100"/>
      <c r="E597" s="105"/>
      <c r="F597" s="105"/>
      <c r="H597" s="105"/>
      <c r="K597" s="100"/>
    </row>
    <row r="598">
      <c r="D598" s="100"/>
      <c r="E598" s="105"/>
      <c r="F598" s="105"/>
      <c r="H598" s="105"/>
      <c r="K598" s="100"/>
    </row>
    <row r="599">
      <c r="D599" s="100"/>
      <c r="E599" s="105"/>
      <c r="F599" s="105"/>
      <c r="H599" s="105"/>
      <c r="K599" s="100"/>
    </row>
    <row r="600">
      <c r="D600" s="100"/>
      <c r="E600" s="105"/>
      <c r="F600" s="105"/>
      <c r="H600" s="105"/>
      <c r="K600" s="100"/>
    </row>
    <row r="601">
      <c r="D601" s="100"/>
      <c r="E601" s="105"/>
      <c r="F601" s="105"/>
      <c r="H601" s="105"/>
      <c r="K601" s="100"/>
    </row>
    <row r="602">
      <c r="D602" s="100"/>
      <c r="E602" s="105"/>
      <c r="F602" s="105"/>
      <c r="H602" s="105"/>
      <c r="K602" s="100"/>
    </row>
    <row r="603">
      <c r="D603" s="100"/>
      <c r="E603" s="105"/>
      <c r="F603" s="105"/>
      <c r="H603" s="105"/>
      <c r="K603" s="100"/>
    </row>
    <row r="604">
      <c r="D604" s="100"/>
      <c r="E604" s="105"/>
      <c r="F604" s="105"/>
      <c r="H604" s="105"/>
      <c r="K604" s="100"/>
    </row>
    <row r="605">
      <c r="D605" s="100"/>
      <c r="E605" s="105"/>
      <c r="F605" s="105"/>
      <c r="H605" s="105"/>
      <c r="K605" s="100"/>
    </row>
    <row r="606">
      <c r="D606" s="100"/>
      <c r="E606" s="105"/>
      <c r="F606" s="105"/>
      <c r="H606" s="105"/>
      <c r="K606" s="100"/>
    </row>
    <row r="607">
      <c r="D607" s="100"/>
      <c r="E607" s="105"/>
      <c r="F607" s="105"/>
      <c r="H607" s="105"/>
      <c r="K607" s="100"/>
    </row>
    <row r="608">
      <c r="D608" s="100"/>
      <c r="E608" s="105"/>
      <c r="F608" s="105"/>
      <c r="H608" s="105"/>
      <c r="K608" s="100"/>
    </row>
    <row r="609">
      <c r="D609" s="100"/>
      <c r="E609" s="105"/>
      <c r="F609" s="105"/>
      <c r="H609" s="105"/>
      <c r="K609" s="100"/>
    </row>
    <row r="610">
      <c r="D610" s="100"/>
      <c r="E610" s="105"/>
      <c r="F610" s="105"/>
      <c r="H610" s="105"/>
      <c r="K610" s="100"/>
    </row>
    <row r="611">
      <c r="D611" s="100"/>
      <c r="E611" s="105"/>
      <c r="F611" s="105"/>
      <c r="H611" s="105"/>
      <c r="K611" s="100"/>
    </row>
    <row r="612">
      <c r="D612" s="100"/>
      <c r="E612" s="105"/>
      <c r="F612" s="105"/>
      <c r="H612" s="105"/>
      <c r="K612" s="100"/>
    </row>
    <row r="613">
      <c r="D613" s="100"/>
      <c r="E613" s="105"/>
      <c r="F613" s="105"/>
      <c r="H613" s="105"/>
      <c r="K613" s="100"/>
    </row>
    <row r="614">
      <c r="D614" s="100"/>
      <c r="E614" s="105"/>
      <c r="F614" s="105"/>
      <c r="H614" s="105"/>
      <c r="K614" s="100"/>
    </row>
    <row r="615">
      <c r="D615" s="100"/>
      <c r="E615" s="105"/>
      <c r="F615" s="105"/>
      <c r="H615" s="105"/>
      <c r="K615" s="100"/>
    </row>
    <row r="616">
      <c r="D616" s="100"/>
      <c r="E616" s="105"/>
      <c r="F616" s="105"/>
      <c r="H616" s="105"/>
      <c r="K616" s="100"/>
    </row>
    <row r="617">
      <c r="D617" s="100"/>
      <c r="E617" s="105"/>
      <c r="F617" s="105"/>
      <c r="H617" s="105"/>
      <c r="K617" s="100"/>
    </row>
    <row r="618">
      <c r="D618" s="100"/>
      <c r="E618" s="105"/>
      <c r="F618" s="105"/>
      <c r="H618" s="105"/>
      <c r="K618" s="100"/>
    </row>
    <row r="619">
      <c r="D619" s="100"/>
      <c r="E619" s="105"/>
      <c r="F619" s="105"/>
      <c r="H619" s="105"/>
      <c r="K619" s="100"/>
    </row>
    <row r="620">
      <c r="D620" s="100"/>
      <c r="E620" s="105"/>
      <c r="F620" s="105"/>
      <c r="H620" s="105"/>
      <c r="K620" s="100"/>
    </row>
    <row r="621">
      <c r="D621" s="100"/>
      <c r="E621" s="105"/>
      <c r="F621" s="105"/>
      <c r="H621" s="105"/>
      <c r="K621" s="100"/>
    </row>
    <row r="622">
      <c r="D622" s="100"/>
      <c r="E622" s="105"/>
      <c r="F622" s="105"/>
      <c r="H622" s="105"/>
      <c r="K622" s="100"/>
    </row>
    <row r="623">
      <c r="D623" s="100"/>
      <c r="E623" s="105"/>
      <c r="F623" s="105"/>
      <c r="H623" s="105"/>
      <c r="K623" s="100"/>
    </row>
    <row r="624">
      <c r="D624" s="100"/>
      <c r="E624" s="105"/>
      <c r="F624" s="105"/>
      <c r="H624" s="105"/>
      <c r="K624" s="100"/>
    </row>
    <row r="625">
      <c r="D625" s="100"/>
      <c r="E625" s="105"/>
      <c r="F625" s="105"/>
      <c r="H625" s="105"/>
      <c r="K625" s="100"/>
    </row>
    <row r="626">
      <c r="D626" s="100"/>
      <c r="E626" s="105"/>
      <c r="F626" s="105"/>
      <c r="H626" s="105"/>
      <c r="K626" s="100"/>
    </row>
    <row r="627">
      <c r="D627" s="100"/>
      <c r="E627" s="105"/>
      <c r="F627" s="105"/>
      <c r="H627" s="105"/>
      <c r="K627" s="100"/>
    </row>
    <row r="628">
      <c r="D628" s="100"/>
      <c r="E628" s="105"/>
      <c r="F628" s="105"/>
      <c r="H628" s="105"/>
      <c r="K628" s="100"/>
    </row>
    <row r="629">
      <c r="D629" s="100"/>
      <c r="E629" s="105"/>
      <c r="F629" s="105"/>
      <c r="H629" s="105"/>
      <c r="K629" s="100"/>
    </row>
    <row r="630">
      <c r="D630" s="100"/>
      <c r="E630" s="105"/>
      <c r="F630" s="105"/>
      <c r="H630" s="105"/>
      <c r="K630" s="100"/>
    </row>
    <row r="631">
      <c r="D631" s="100"/>
      <c r="E631" s="105"/>
      <c r="F631" s="105"/>
      <c r="H631" s="105"/>
      <c r="K631" s="100"/>
    </row>
    <row r="632">
      <c r="D632" s="100"/>
      <c r="E632" s="105"/>
      <c r="F632" s="105"/>
      <c r="H632" s="105"/>
      <c r="K632" s="100"/>
    </row>
    <row r="633">
      <c r="D633" s="100"/>
      <c r="E633" s="105"/>
      <c r="F633" s="105"/>
      <c r="H633" s="105"/>
      <c r="K633" s="100"/>
    </row>
    <row r="634">
      <c r="D634" s="100"/>
      <c r="E634" s="105"/>
      <c r="F634" s="105"/>
      <c r="H634" s="105"/>
      <c r="K634" s="100"/>
    </row>
    <row r="635">
      <c r="D635" s="100"/>
      <c r="E635" s="105"/>
      <c r="F635" s="105"/>
      <c r="H635" s="105"/>
      <c r="K635" s="100"/>
    </row>
    <row r="636">
      <c r="D636" s="100"/>
      <c r="E636" s="105"/>
      <c r="F636" s="105"/>
      <c r="H636" s="105"/>
      <c r="K636" s="100"/>
    </row>
    <row r="637">
      <c r="D637" s="100"/>
      <c r="E637" s="105"/>
      <c r="F637" s="105"/>
      <c r="H637" s="105"/>
      <c r="K637" s="100"/>
    </row>
    <row r="638">
      <c r="D638" s="100"/>
      <c r="E638" s="105"/>
      <c r="F638" s="105"/>
      <c r="H638" s="105"/>
      <c r="K638" s="100"/>
    </row>
    <row r="639">
      <c r="D639" s="100"/>
      <c r="E639" s="105"/>
      <c r="F639" s="105"/>
      <c r="H639" s="105"/>
      <c r="K639" s="100"/>
    </row>
    <row r="640">
      <c r="D640" s="100"/>
      <c r="E640" s="105"/>
      <c r="F640" s="105"/>
      <c r="H640" s="105"/>
      <c r="K640" s="100"/>
    </row>
    <row r="641">
      <c r="D641" s="100"/>
      <c r="E641" s="105"/>
      <c r="F641" s="105"/>
      <c r="H641" s="105"/>
      <c r="K641" s="100"/>
    </row>
    <row r="642">
      <c r="D642" s="100"/>
      <c r="E642" s="105"/>
      <c r="F642" s="105"/>
      <c r="H642" s="105"/>
      <c r="K642" s="100"/>
    </row>
    <row r="643">
      <c r="D643" s="100"/>
      <c r="E643" s="105"/>
      <c r="F643" s="105"/>
      <c r="H643" s="105"/>
      <c r="K643" s="100"/>
    </row>
    <row r="644">
      <c r="D644" s="100"/>
      <c r="E644" s="105"/>
      <c r="F644" s="105"/>
      <c r="H644" s="105"/>
      <c r="K644" s="100"/>
    </row>
    <row r="645">
      <c r="D645" s="100"/>
      <c r="E645" s="105"/>
      <c r="F645" s="105"/>
      <c r="H645" s="105"/>
      <c r="K645" s="100"/>
    </row>
    <row r="646">
      <c r="D646" s="100"/>
      <c r="E646" s="105"/>
      <c r="F646" s="105"/>
      <c r="H646" s="105"/>
      <c r="K646" s="100"/>
    </row>
    <row r="647">
      <c r="D647" s="100"/>
      <c r="E647" s="105"/>
      <c r="F647" s="105"/>
      <c r="H647" s="105"/>
      <c r="K647" s="100"/>
    </row>
    <row r="648">
      <c r="D648" s="100"/>
      <c r="E648" s="105"/>
      <c r="F648" s="105"/>
      <c r="H648" s="105"/>
      <c r="K648" s="100"/>
    </row>
    <row r="649">
      <c r="D649" s="100"/>
      <c r="E649" s="105"/>
      <c r="F649" s="105"/>
      <c r="H649" s="105"/>
      <c r="K649" s="100"/>
    </row>
    <row r="650">
      <c r="D650" s="100"/>
      <c r="E650" s="105"/>
      <c r="F650" s="105"/>
      <c r="H650" s="105"/>
      <c r="K650" s="100"/>
    </row>
    <row r="651">
      <c r="D651" s="100"/>
      <c r="E651" s="105"/>
      <c r="F651" s="105"/>
      <c r="H651" s="105"/>
      <c r="K651" s="100"/>
    </row>
    <row r="652">
      <c r="D652" s="100"/>
      <c r="E652" s="105"/>
      <c r="F652" s="105"/>
      <c r="H652" s="105"/>
      <c r="K652" s="100"/>
    </row>
    <row r="653">
      <c r="D653" s="100"/>
      <c r="E653" s="105"/>
      <c r="F653" s="105"/>
      <c r="H653" s="105"/>
      <c r="K653" s="100"/>
    </row>
    <row r="654">
      <c r="D654" s="100"/>
      <c r="E654" s="105"/>
      <c r="F654" s="105"/>
      <c r="H654" s="105"/>
      <c r="K654" s="100"/>
    </row>
    <row r="655">
      <c r="D655" s="100"/>
      <c r="E655" s="105"/>
      <c r="F655" s="105"/>
      <c r="H655" s="105"/>
      <c r="K655" s="100"/>
    </row>
    <row r="656">
      <c r="D656" s="100"/>
      <c r="E656" s="105"/>
      <c r="F656" s="105"/>
      <c r="H656" s="105"/>
      <c r="K656" s="100"/>
    </row>
    <row r="657">
      <c r="D657" s="100"/>
      <c r="E657" s="105"/>
      <c r="F657" s="105"/>
      <c r="H657" s="105"/>
      <c r="K657" s="100"/>
    </row>
    <row r="658">
      <c r="D658" s="100"/>
      <c r="E658" s="105"/>
      <c r="F658" s="105"/>
      <c r="H658" s="105"/>
      <c r="K658" s="100"/>
    </row>
    <row r="659">
      <c r="D659" s="100"/>
      <c r="E659" s="105"/>
      <c r="F659" s="105"/>
      <c r="H659" s="105"/>
      <c r="K659" s="100"/>
    </row>
    <row r="660">
      <c r="D660" s="100"/>
      <c r="E660" s="105"/>
      <c r="F660" s="105"/>
      <c r="H660" s="105"/>
      <c r="K660" s="100"/>
    </row>
    <row r="661">
      <c r="D661" s="100"/>
      <c r="E661" s="105"/>
      <c r="F661" s="105"/>
      <c r="H661" s="105"/>
      <c r="K661" s="100"/>
    </row>
    <row r="662">
      <c r="D662" s="100"/>
      <c r="E662" s="105"/>
      <c r="F662" s="105"/>
      <c r="H662" s="105"/>
      <c r="K662" s="100"/>
    </row>
    <row r="663">
      <c r="D663" s="100"/>
      <c r="E663" s="105"/>
      <c r="F663" s="105"/>
      <c r="H663" s="105"/>
      <c r="K663" s="100"/>
    </row>
    <row r="664">
      <c r="D664" s="100"/>
      <c r="E664" s="105"/>
      <c r="F664" s="105"/>
      <c r="H664" s="105"/>
      <c r="K664" s="100"/>
    </row>
    <row r="665">
      <c r="D665" s="100"/>
      <c r="E665" s="105"/>
      <c r="F665" s="105"/>
      <c r="H665" s="105"/>
      <c r="K665" s="100"/>
    </row>
    <row r="666">
      <c r="D666" s="100"/>
      <c r="E666" s="105"/>
      <c r="F666" s="105"/>
      <c r="H666" s="105"/>
      <c r="K666" s="100"/>
    </row>
    <row r="667">
      <c r="D667" s="100"/>
      <c r="E667" s="105"/>
      <c r="F667" s="105"/>
      <c r="H667" s="105"/>
      <c r="K667" s="100"/>
    </row>
    <row r="668">
      <c r="D668" s="100"/>
      <c r="E668" s="105"/>
      <c r="F668" s="105"/>
      <c r="H668" s="105"/>
      <c r="K668" s="100"/>
    </row>
    <row r="669">
      <c r="D669" s="100"/>
      <c r="E669" s="105"/>
      <c r="F669" s="105"/>
      <c r="H669" s="105"/>
      <c r="K669" s="100"/>
    </row>
    <row r="670">
      <c r="D670" s="100"/>
      <c r="E670" s="105"/>
      <c r="F670" s="105"/>
      <c r="H670" s="105"/>
      <c r="K670" s="100"/>
    </row>
    <row r="671">
      <c r="D671" s="100"/>
      <c r="E671" s="105"/>
      <c r="F671" s="105"/>
      <c r="H671" s="105"/>
      <c r="K671" s="100"/>
    </row>
    <row r="672">
      <c r="D672" s="100"/>
      <c r="E672" s="105"/>
      <c r="F672" s="105"/>
      <c r="H672" s="105"/>
      <c r="K672" s="100"/>
    </row>
    <row r="673">
      <c r="D673" s="100"/>
      <c r="E673" s="105"/>
      <c r="F673" s="105"/>
      <c r="H673" s="105"/>
      <c r="K673" s="100"/>
    </row>
    <row r="674">
      <c r="D674" s="100"/>
      <c r="E674" s="105"/>
      <c r="F674" s="105"/>
      <c r="H674" s="105"/>
      <c r="K674" s="100"/>
    </row>
    <row r="675">
      <c r="D675" s="100"/>
      <c r="E675" s="105"/>
      <c r="F675" s="105"/>
      <c r="H675" s="105"/>
      <c r="K675" s="100"/>
    </row>
    <row r="676">
      <c r="D676" s="100"/>
      <c r="E676" s="105"/>
      <c r="F676" s="105"/>
      <c r="H676" s="105"/>
      <c r="K676" s="100"/>
    </row>
    <row r="677">
      <c r="D677" s="100"/>
      <c r="E677" s="105"/>
      <c r="F677" s="105"/>
      <c r="H677" s="105"/>
      <c r="K677" s="100"/>
    </row>
    <row r="678">
      <c r="D678" s="100"/>
      <c r="E678" s="105"/>
      <c r="F678" s="105"/>
      <c r="H678" s="105"/>
      <c r="K678" s="100"/>
    </row>
    <row r="679">
      <c r="D679" s="100"/>
      <c r="E679" s="105"/>
      <c r="F679" s="105"/>
      <c r="H679" s="105"/>
      <c r="K679" s="100"/>
    </row>
    <row r="680">
      <c r="D680" s="100"/>
      <c r="E680" s="105"/>
      <c r="F680" s="105"/>
      <c r="H680" s="105"/>
      <c r="K680" s="100"/>
    </row>
    <row r="681">
      <c r="D681" s="100"/>
      <c r="E681" s="105"/>
      <c r="F681" s="105"/>
      <c r="H681" s="105"/>
      <c r="K681" s="100"/>
    </row>
    <row r="682">
      <c r="D682" s="100"/>
      <c r="E682" s="105"/>
      <c r="F682" s="105"/>
      <c r="H682" s="105"/>
      <c r="K682" s="100"/>
    </row>
    <row r="683">
      <c r="D683" s="100"/>
      <c r="E683" s="105"/>
      <c r="F683" s="105"/>
      <c r="H683" s="105"/>
      <c r="K683" s="100"/>
    </row>
    <row r="684">
      <c r="D684" s="100"/>
      <c r="E684" s="105"/>
      <c r="F684" s="105"/>
      <c r="H684" s="105"/>
      <c r="K684" s="100"/>
    </row>
    <row r="685">
      <c r="D685" s="100"/>
      <c r="E685" s="105"/>
      <c r="F685" s="105"/>
      <c r="H685" s="105"/>
      <c r="K685" s="100"/>
    </row>
    <row r="686">
      <c r="D686" s="100"/>
      <c r="E686" s="105"/>
      <c r="F686" s="105"/>
      <c r="H686" s="105"/>
      <c r="K686" s="100"/>
    </row>
    <row r="687">
      <c r="D687" s="100"/>
      <c r="E687" s="105"/>
      <c r="F687" s="105"/>
      <c r="H687" s="105"/>
      <c r="K687" s="100"/>
    </row>
    <row r="688">
      <c r="D688" s="100"/>
      <c r="E688" s="105"/>
      <c r="F688" s="105"/>
      <c r="H688" s="105"/>
      <c r="K688" s="100"/>
    </row>
    <row r="689">
      <c r="D689" s="100"/>
      <c r="E689" s="105"/>
      <c r="F689" s="105"/>
      <c r="H689" s="105"/>
      <c r="K689" s="100"/>
    </row>
    <row r="690">
      <c r="D690" s="100"/>
      <c r="E690" s="105"/>
      <c r="F690" s="105"/>
      <c r="H690" s="105"/>
      <c r="K690" s="100"/>
    </row>
    <row r="691">
      <c r="D691" s="100"/>
      <c r="E691" s="105"/>
      <c r="F691" s="105"/>
      <c r="H691" s="105"/>
      <c r="K691" s="100"/>
    </row>
    <row r="692">
      <c r="D692" s="100"/>
      <c r="E692" s="105"/>
      <c r="F692" s="105"/>
      <c r="H692" s="105"/>
      <c r="K692" s="100"/>
    </row>
    <row r="693">
      <c r="D693" s="100"/>
      <c r="E693" s="105"/>
      <c r="F693" s="105"/>
      <c r="H693" s="105"/>
      <c r="K693" s="100"/>
    </row>
    <row r="694">
      <c r="D694" s="100"/>
      <c r="E694" s="105"/>
      <c r="F694" s="105"/>
      <c r="H694" s="105"/>
      <c r="K694" s="100"/>
    </row>
    <row r="695">
      <c r="D695" s="100"/>
      <c r="E695" s="105"/>
      <c r="F695" s="105"/>
      <c r="H695" s="105"/>
      <c r="K695" s="100"/>
    </row>
    <row r="696">
      <c r="D696" s="100"/>
      <c r="E696" s="105"/>
      <c r="F696" s="105"/>
      <c r="H696" s="105"/>
      <c r="K696" s="100"/>
    </row>
    <row r="697">
      <c r="D697" s="100"/>
      <c r="E697" s="105"/>
      <c r="F697" s="105"/>
      <c r="H697" s="105"/>
      <c r="K697" s="100"/>
    </row>
    <row r="698">
      <c r="D698" s="100"/>
      <c r="E698" s="105"/>
      <c r="F698" s="105"/>
      <c r="H698" s="105"/>
      <c r="K698" s="100"/>
    </row>
    <row r="699">
      <c r="D699" s="100"/>
      <c r="E699" s="105"/>
      <c r="F699" s="105"/>
      <c r="H699" s="105"/>
      <c r="K699" s="100"/>
    </row>
    <row r="700">
      <c r="D700" s="100"/>
      <c r="E700" s="105"/>
      <c r="F700" s="105"/>
      <c r="H700" s="105"/>
      <c r="K700" s="100"/>
    </row>
    <row r="701">
      <c r="D701" s="100"/>
      <c r="E701" s="105"/>
      <c r="F701" s="105"/>
      <c r="H701" s="105"/>
      <c r="K701" s="100"/>
    </row>
    <row r="702">
      <c r="D702" s="100"/>
      <c r="E702" s="105"/>
      <c r="F702" s="105"/>
      <c r="H702" s="105"/>
      <c r="K702" s="100"/>
    </row>
    <row r="703">
      <c r="D703" s="100"/>
      <c r="E703" s="105"/>
      <c r="F703" s="105"/>
      <c r="H703" s="105"/>
      <c r="K703" s="100"/>
    </row>
    <row r="704">
      <c r="D704" s="100"/>
      <c r="E704" s="105"/>
      <c r="F704" s="105"/>
      <c r="H704" s="105"/>
      <c r="K704" s="100"/>
    </row>
    <row r="705">
      <c r="D705" s="100"/>
      <c r="E705" s="105"/>
      <c r="F705" s="105"/>
      <c r="H705" s="105"/>
      <c r="K705" s="100"/>
    </row>
    <row r="706">
      <c r="D706" s="100"/>
      <c r="E706" s="105"/>
      <c r="F706" s="105"/>
      <c r="H706" s="105"/>
      <c r="K706" s="100"/>
    </row>
    <row r="707">
      <c r="D707" s="100"/>
      <c r="E707" s="105"/>
      <c r="F707" s="105"/>
      <c r="H707" s="105"/>
      <c r="K707" s="100"/>
    </row>
    <row r="708">
      <c r="D708" s="100"/>
      <c r="E708" s="105"/>
      <c r="F708" s="105"/>
      <c r="H708" s="105"/>
      <c r="K708" s="100"/>
    </row>
    <row r="709">
      <c r="D709" s="100"/>
      <c r="E709" s="105"/>
      <c r="F709" s="105"/>
      <c r="H709" s="105"/>
      <c r="K709" s="100"/>
    </row>
    <row r="710">
      <c r="D710" s="100"/>
      <c r="E710" s="105"/>
      <c r="F710" s="105"/>
      <c r="H710" s="105"/>
      <c r="K710" s="100"/>
    </row>
    <row r="711">
      <c r="D711" s="100"/>
      <c r="E711" s="105"/>
      <c r="F711" s="105"/>
      <c r="H711" s="105"/>
      <c r="K711" s="100"/>
    </row>
    <row r="712">
      <c r="D712" s="100"/>
      <c r="E712" s="105"/>
      <c r="F712" s="105"/>
      <c r="H712" s="105"/>
      <c r="K712" s="100"/>
    </row>
    <row r="713">
      <c r="D713" s="100"/>
      <c r="E713" s="105"/>
      <c r="F713" s="105"/>
      <c r="H713" s="105"/>
      <c r="K713" s="100"/>
    </row>
    <row r="714">
      <c r="D714" s="100"/>
      <c r="E714" s="105"/>
      <c r="F714" s="105"/>
      <c r="H714" s="105"/>
      <c r="K714" s="100"/>
    </row>
    <row r="715">
      <c r="D715" s="100"/>
      <c r="E715" s="105"/>
      <c r="F715" s="105"/>
      <c r="H715" s="105"/>
      <c r="K715" s="100"/>
    </row>
    <row r="716">
      <c r="D716" s="100"/>
      <c r="E716" s="105"/>
      <c r="F716" s="105"/>
      <c r="H716" s="105"/>
      <c r="K716" s="100"/>
    </row>
    <row r="717">
      <c r="D717" s="100"/>
      <c r="E717" s="105"/>
      <c r="F717" s="105"/>
      <c r="H717" s="105"/>
      <c r="K717" s="100"/>
    </row>
    <row r="718">
      <c r="D718" s="100"/>
      <c r="E718" s="105"/>
      <c r="F718" s="105"/>
      <c r="H718" s="105"/>
      <c r="K718" s="100"/>
    </row>
    <row r="719">
      <c r="D719" s="100"/>
      <c r="E719" s="105"/>
      <c r="F719" s="105"/>
      <c r="H719" s="105"/>
      <c r="K719" s="100"/>
    </row>
    <row r="720">
      <c r="D720" s="100"/>
      <c r="E720" s="105"/>
      <c r="F720" s="105"/>
      <c r="H720" s="105"/>
      <c r="K720" s="100"/>
    </row>
    <row r="721">
      <c r="D721" s="100"/>
      <c r="E721" s="105"/>
      <c r="F721" s="105"/>
      <c r="H721" s="105"/>
      <c r="K721" s="100"/>
    </row>
    <row r="722">
      <c r="D722" s="100"/>
      <c r="E722" s="105"/>
      <c r="F722" s="105"/>
      <c r="H722" s="105"/>
      <c r="K722" s="100"/>
    </row>
    <row r="723">
      <c r="D723" s="100"/>
      <c r="E723" s="105"/>
      <c r="F723" s="105"/>
      <c r="H723" s="105"/>
      <c r="K723" s="100"/>
    </row>
    <row r="724">
      <c r="D724" s="100"/>
      <c r="E724" s="105"/>
      <c r="F724" s="105"/>
      <c r="H724" s="105"/>
      <c r="K724" s="100"/>
    </row>
    <row r="725">
      <c r="D725" s="100"/>
      <c r="E725" s="105"/>
      <c r="F725" s="105"/>
      <c r="H725" s="105"/>
      <c r="K725" s="100"/>
    </row>
    <row r="726">
      <c r="D726" s="100"/>
      <c r="E726" s="105"/>
      <c r="F726" s="105"/>
      <c r="H726" s="105"/>
      <c r="K726" s="100"/>
    </row>
    <row r="727">
      <c r="D727" s="100"/>
      <c r="E727" s="105"/>
      <c r="F727" s="105"/>
      <c r="H727" s="105"/>
      <c r="K727" s="100"/>
    </row>
    <row r="728">
      <c r="D728" s="100"/>
      <c r="E728" s="105"/>
      <c r="F728" s="105"/>
      <c r="H728" s="105"/>
      <c r="K728" s="100"/>
    </row>
    <row r="729">
      <c r="D729" s="100"/>
      <c r="E729" s="105"/>
      <c r="F729" s="105"/>
      <c r="H729" s="105"/>
      <c r="K729" s="100"/>
    </row>
    <row r="730">
      <c r="D730" s="100"/>
      <c r="E730" s="105"/>
      <c r="F730" s="105"/>
      <c r="H730" s="105"/>
      <c r="K730" s="100"/>
    </row>
    <row r="731">
      <c r="D731" s="100"/>
      <c r="E731" s="105"/>
      <c r="F731" s="105"/>
      <c r="H731" s="105"/>
      <c r="K731" s="100"/>
    </row>
    <row r="732">
      <c r="D732" s="100"/>
      <c r="E732" s="105"/>
      <c r="F732" s="105"/>
      <c r="H732" s="105"/>
      <c r="K732" s="100"/>
    </row>
    <row r="733">
      <c r="D733" s="100"/>
      <c r="E733" s="105"/>
      <c r="F733" s="105"/>
      <c r="H733" s="105"/>
      <c r="K733" s="100"/>
    </row>
    <row r="734">
      <c r="D734" s="100"/>
      <c r="E734" s="105"/>
      <c r="F734" s="105"/>
      <c r="H734" s="105"/>
      <c r="K734" s="100"/>
    </row>
    <row r="735">
      <c r="D735" s="100"/>
      <c r="E735" s="105"/>
      <c r="F735" s="105"/>
      <c r="H735" s="105"/>
      <c r="K735" s="100"/>
    </row>
    <row r="736">
      <c r="D736" s="100"/>
      <c r="E736" s="105"/>
      <c r="F736" s="105"/>
      <c r="H736" s="105"/>
      <c r="K736" s="100"/>
    </row>
    <row r="737">
      <c r="D737" s="100"/>
      <c r="E737" s="105"/>
      <c r="F737" s="105"/>
      <c r="H737" s="105"/>
      <c r="K737" s="100"/>
    </row>
    <row r="738">
      <c r="D738" s="100"/>
      <c r="E738" s="105"/>
      <c r="F738" s="105"/>
      <c r="H738" s="105"/>
      <c r="K738" s="100"/>
    </row>
    <row r="739">
      <c r="D739" s="100"/>
      <c r="E739" s="105"/>
      <c r="F739" s="105"/>
      <c r="H739" s="105"/>
      <c r="K739" s="100"/>
    </row>
    <row r="740">
      <c r="D740" s="100"/>
      <c r="E740" s="105"/>
      <c r="F740" s="105"/>
      <c r="H740" s="105"/>
      <c r="K740" s="100"/>
    </row>
    <row r="741">
      <c r="D741" s="100"/>
      <c r="E741" s="105"/>
      <c r="F741" s="105"/>
      <c r="H741" s="105"/>
      <c r="K741" s="100"/>
    </row>
    <row r="742">
      <c r="D742" s="100"/>
      <c r="E742" s="105"/>
      <c r="F742" s="105"/>
      <c r="H742" s="105"/>
      <c r="K742" s="100"/>
    </row>
    <row r="743">
      <c r="D743" s="100"/>
      <c r="E743" s="105"/>
      <c r="F743" s="105"/>
      <c r="H743" s="105"/>
      <c r="K743" s="100"/>
    </row>
    <row r="744">
      <c r="D744" s="100"/>
      <c r="E744" s="105"/>
      <c r="F744" s="105"/>
      <c r="H744" s="105"/>
      <c r="K744" s="100"/>
    </row>
    <row r="745">
      <c r="D745" s="100"/>
      <c r="E745" s="105"/>
      <c r="F745" s="105"/>
      <c r="H745" s="105"/>
      <c r="K745" s="100"/>
    </row>
    <row r="746">
      <c r="D746" s="100"/>
      <c r="E746" s="105"/>
      <c r="F746" s="105"/>
      <c r="H746" s="105"/>
      <c r="K746" s="100"/>
    </row>
    <row r="747">
      <c r="D747" s="100"/>
      <c r="E747" s="105"/>
      <c r="F747" s="105"/>
      <c r="H747" s="105"/>
      <c r="K747" s="100"/>
    </row>
    <row r="748">
      <c r="D748" s="100"/>
      <c r="E748" s="105"/>
      <c r="F748" s="105"/>
      <c r="H748" s="105"/>
      <c r="K748" s="100"/>
    </row>
    <row r="749">
      <c r="D749" s="100"/>
      <c r="E749" s="105"/>
      <c r="F749" s="105"/>
      <c r="H749" s="105"/>
      <c r="K749" s="100"/>
    </row>
    <row r="750">
      <c r="D750" s="100"/>
      <c r="E750" s="105"/>
      <c r="F750" s="105"/>
      <c r="H750" s="105"/>
      <c r="K750" s="100"/>
    </row>
    <row r="751">
      <c r="D751" s="100"/>
      <c r="E751" s="105"/>
      <c r="F751" s="105"/>
      <c r="H751" s="105"/>
      <c r="K751" s="100"/>
    </row>
    <row r="752">
      <c r="D752" s="100"/>
      <c r="E752" s="105"/>
      <c r="F752" s="105"/>
      <c r="H752" s="105"/>
      <c r="K752" s="100"/>
    </row>
    <row r="753">
      <c r="D753" s="100"/>
      <c r="E753" s="105"/>
      <c r="F753" s="105"/>
      <c r="H753" s="105"/>
      <c r="K753" s="100"/>
    </row>
    <row r="754">
      <c r="D754" s="100"/>
      <c r="E754" s="105"/>
      <c r="F754" s="105"/>
      <c r="H754" s="105"/>
      <c r="K754" s="100"/>
    </row>
    <row r="755">
      <c r="D755" s="100"/>
      <c r="E755" s="105"/>
      <c r="F755" s="105"/>
      <c r="H755" s="105"/>
      <c r="K755" s="100"/>
    </row>
    <row r="756">
      <c r="D756" s="100"/>
      <c r="E756" s="105"/>
      <c r="F756" s="105"/>
      <c r="H756" s="105"/>
      <c r="K756" s="100"/>
    </row>
    <row r="757">
      <c r="D757" s="100"/>
      <c r="E757" s="105"/>
      <c r="F757" s="105"/>
      <c r="H757" s="105"/>
      <c r="K757" s="100"/>
    </row>
    <row r="758">
      <c r="D758" s="100"/>
      <c r="E758" s="105"/>
      <c r="F758" s="105"/>
      <c r="H758" s="105"/>
      <c r="K758" s="100"/>
    </row>
    <row r="759">
      <c r="D759" s="100"/>
      <c r="E759" s="105"/>
      <c r="F759" s="105"/>
      <c r="H759" s="105"/>
      <c r="K759" s="100"/>
    </row>
    <row r="760">
      <c r="D760" s="100"/>
      <c r="E760" s="105"/>
      <c r="F760" s="105"/>
      <c r="H760" s="105"/>
      <c r="K760" s="100"/>
    </row>
    <row r="761">
      <c r="D761" s="100"/>
      <c r="E761" s="105"/>
      <c r="F761" s="105"/>
      <c r="H761" s="105"/>
      <c r="K761" s="100"/>
    </row>
    <row r="762">
      <c r="D762" s="100"/>
      <c r="E762" s="105"/>
      <c r="F762" s="105"/>
      <c r="H762" s="105"/>
      <c r="K762" s="100"/>
    </row>
    <row r="763">
      <c r="D763" s="100"/>
      <c r="E763" s="105"/>
      <c r="F763" s="105"/>
      <c r="H763" s="105"/>
      <c r="K763" s="100"/>
    </row>
    <row r="764">
      <c r="D764" s="100"/>
      <c r="E764" s="105"/>
      <c r="F764" s="105"/>
      <c r="H764" s="105"/>
      <c r="K764" s="100"/>
    </row>
    <row r="765">
      <c r="D765" s="100"/>
      <c r="E765" s="105"/>
      <c r="F765" s="105"/>
      <c r="H765" s="105"/>
      <c r="K765" s="100"/>
    </row>
    <row r="766">
      <c r="D766" s="100"/>
      <c r="E766" s="105"/>
      <c r="F766" s="105"/>
      <c r="H766" s="105"/>
      <c r="K766" s="100"/>
    </row>
    <row r="767">
      <c r="D767" s="100"/>
      <c r="E767" s="105"/>
      <c r="F767" s="105"/>
      <c r="H767" s="105"/>
      <c r="K767" s="100"/>
    </row>
    <row r="768">
      <c r="D768" s="100"/>
      <c r="E768" s="105"/>
      <c r="F768" s="105"/>
      <c r="H768" s="105"/>
      <c r="K768" s="100"/>
    </row>
    <row r="769">
      <c r="D769" s="100"/>
      <c r="E769" s="105"/>
      <c r="F769" s="105"/>
      <c r="H769" s="105"/>
      <c r="K769" s="100"/>
    </row>
    <row r="770">
      <c r="D770" s="100"/>
      <c r="E770" s="105"/>
      <c r="F770" s="105"/>
      <c r="H770" s="105"/>
      <c r="K770" s="100"/>
    </row>
    <row r="771">
      <c r="D771" s="100"/>
      <c r="E771" s="105"/>
      <c r="F771" s="105"/>
      <c r="H771" s="105"/>
      <c r="K771" s="100"/>
    </row>
    <row r="772">
      <c r="D772" s="100"/>
      <c r="E772" s="105"/>
      <c r="F772" s="105"/>
      <c r="H772" s="105"/>
      <c r="K772" s="100"/>
    </row>
    <row r="773">
      <c r="D773" s="100"/>
      <c r="E773" s="105"/>
      <c r="F773" s="105"/>
      <c r="H773" s="105"/>
      <c r="K773" s="100"/>
    </row>
    <row r="774">
      <c r="D774" s="100"/>
      <c r="E774" s="105"/>
      <c r="F774" s="105"/>
      <c r="H774" s="105"/>
      <c r="K774" s="100"/>
    </row>
    <row r="775">
      <c r="D775" s="100"/>
      <c r="E775" s="105"/>
      <c r="F775" s="105"/>
      <c r="H775" s="105"/>
      <c r="K775" s="100"/>
    </row>
    <row r="776">
      <c r="D776" s="100"/>
      <c r="E776" s="105"/>
      <c r="F776" s="105"/>
      <c r="H776" s="105"/>
      <c r="K776" s="100"/>
    </row>
    <row r="777">
      <c r="D777" s="100"/>
      <c r="E777" s="105"/>
      <c r="F777" s="105"/>
      <c r="H777" s="105"/>
      <c r="K777" s="100"/>
    </row>
    <row r="778">
      <c r="D778" s="100"/>
      <c r="E778" s="105"/>
      <c r="F778" s="105"/>
      <c r="H778" s="105"/>
      <c r="K778" s="100"/>
    </row>
    <row r="779">
      <c r="D779" s="100"/>
      <c r="E779" s="105"/>
      <c r="F779" s="105"/>
      <c r="H779" s="105"/>
      <c r="K779" s="100"/>
    </row>
    <row r="780">
      <c r="D780" s="100"/>
      <c r="E780" s="105"/>
      <c r="F780" s="105"/>
      <c r="H780" s="105"/>
      <c r="K780" s="100"/>
    </row>
    <row r="781">
      <c r="D781" s="100"/>
      <c r="E781" s="105"/>
      <c r="F781" s="105"/>
      <c r="H781" s="105"/>
      <c r="K781" s="100"/>
    </row>
    <row r="782">
      <c r="D782" s="100"/>
      <c r="E782" s="105"/>
      <c r="F782" s="105"/>
      <c r="H782" s="105"/>
      <c r="K782" s="100"/>
    </row>
    <row r="783">
      <c r="D783" s="100"/>
      <c r="E783" s="105"/>
      <c r="F783" s="105"/>
      <c r="H783" s="105"/>
      <c r="K783" s="100"/>
    </row>
    <row r="784">
      <c r="D784" s="100"/>
      <c r="E784" s="105"/>
      <c r="F784" s="105"/>
      <c r="H784" s="105"/>
      <c r="K784" s="100"/>
    </row>
    <row r="785">
      <c r="D785" s="100"/>
      <c r="E785" s="105"/>
      <c r="F785" s="105"/>
      <c r="H785" s="105"/>
      <c r="K785" s="100"/>
    </row>
    <row r="786">
      <c r="D786" s="100"/>
      <c r="E786" s="105"/>
      <c r="F786" s="105"/>
      <c r="H786" s="105"/>
      <c r="K786" s="100"/>
    </row>
    <row r="787">
      <c r="D787" s="100"/>
      <c r="E787" s="105"/>
      <c r="F787" s="105"/>
      <c r="H787" s="105"/>
      <c r="K787" s="100"/>
    </row>
    <row r="788">
      <c r="D788" s="100"/>
      <c r="E788" s="105"/>
      <c r="F788" s="105"/>
      <c r="H788" s="105"/>
      <c r="K788" s="100"/>
    </row>
    <row r="789">
      <c r="D789" s="100"/>
      <c r="E789" s="105"/>
      <c r="F789" s="105"/>
      <c r="H789" s="105"/>
      <c r="K789" s="100"/>
    </row>
    <row r="790">
      <c r="D790" s="100"/>
      <c r="E790" s="105"/>
      <c r="F790" s="105"/>
      <c r="H790" s="105"/>
      <c r="K790" s="100"/>
    </row>
    <row r="791">
      <c r="D791" s="100"/>
      <c r="E791" s="105"/>
      <c r="F791" s="105"/>
      <c r="H791" s="105"/>
      <c r="K791" s="100"/>
    </row>
    <row r="792">
      <c r="D792" s="100"/>
      <c r="E792" s="105"/>
      <c r="F792" s="105"/>
      <c r="H792" s="105"/>
      <c r="K792" s="100"/>
    </row>
    <row r="793">
      <c r="D793" s="100"/>
      <c r="E793" s="105"/>
      <c r="F793" s="105"/>
      <c r="H793" s="105"/>
      <c r="K793" s="100"/>
    </row>
    <row r="794">
      <c r="D794" s="100"/>
      <c r="E794" s="105"/>
      <c r="F794" s="105"/>
      <c r="H794" s="105"/>
      <c r="K794" s="100"/>
    </row>
    <row r="795">
      <c r="D795" s="100"/>
      <c r="E795" s="105"/>
      <c r="F795" s="105"/>
      <c r="H795" s="105"/>
      <c r="K795" s="100"/>
    </row>
    <row r="796">
      <c r="D796" s="100"/>
      <c r="E796" s="105"/>
      <c r="F796" s="105"/>
      <c r="H796" s="105"/>
      <c r="K796" s="100"/>
    </row>
    <row r="797">
      <c r="D797" s="100"/>
      <c r="E797" s="105"/>
      <c r="F797" s="105"/>
      <c r="H797" s="105"/>
      <c r="K797" s="100"/>
    </row>
    <row r="798">
      <c r="D798" s="100"/>
      <c r="E798" s="105"/>
      <c r="F798" s="105"/>
      <c r="H798" s="105"/>
      <c r="K798" s="100"/>
    </row>
    <row r="799">
      <c r="D799" s="100"/>
      <c r="E799" s="105"/>
      <c r="F799" s="105"/>
      <c r="H799" s="105"/>
      <c r="K799" s="100"/>
    </row>
    <row r="800">
      <c r="D800" s="100"/>
      <c r="E800" s="105"/>
      <c r="F800" s="105"/>
      <c r="H800" s="105"/>
      <c r="K800" s="100"/>
    </row>
    <row r="801">
      <c r="D801" s="100"/>
      <c r="E801" s="105"/>
      <c r="F801" s="105"/>
      <c r="H801" s="105"/>
      <c r="K801" s="100"/>
    </row>
    <row r="802">
      <c r="D802" s="100"/>
      <c r="E802" s="105"/>
      <c r="F802" s="105"/>
      <c r="H802" s="105"/>
      <c r="K802" s="100"/>
    </row>
    <row r="803">
      <c r="D803" s="100"/>
      <c r="E803" s="105"/>
      <c r="F803" s="105"/>
      <c r="H803" s="105"/>
      <c r="K803" s="100"/>
    </row>
    <row r="804">
      <c r="D804" s="100"/>
      <c r="E804" s="105"/>
      <c r="F804" s="105"/>
      <c r="H804" s="105"/>
      <c r="K804" s="100"/>
    </row>
    <row r="805">
      <c r="D805" s="100"/>
      <c r="E805" s="105"/>
      <c r="F805" s="105"/>
      <c r="H805" s="105"/>
      <c r="K805" s="100"/>
    </row>
    <row r="806">
      <c r="D806" s="100"/>
      <c r="E806" s="105"/>
      <c r="F806" s="105"/>
      <c r="H806" s="105"/>
      <c r="K806" s="100"/>
    </row>
    <row r="807">
      <c r="D807" s="100"/>
      <c r="E807" s="105"/>
      <c r="F807" s="105"/>
      <c r="H807" s="105"/>
      <c r="K807" s="100"/>
    </row>
    <row r="808">
      <c r="D808" s="100"/>
      <c r="E808" s="105"/>
      <c r="F808" s="105"/>
      <c r="H808" s="105"/>
      <c r="K808" s="100"/>
    </row>
    <row r="809">
      <c r="D809" s="100"/>
      <c r="E809" s="105"/>
      <c r="F809" s="105"/>
      <c r="H809" s="105"/>
      <c r="K809" s="100"/>
    </row>
    <row r="810">
      <c r="D810" s="100"/>
      <c r="E810" s="105"/>
      <c r="F810" s="105"/>
      <c r="H810" s="105"/>
      <c r="K810" s="100"/>
    </row>
    <row r="811">
      <c r="D811" s="100"/>
      <c r="E811" s="105"/>
      <c r="F811" s="105"/>
      <c r="H811" s="105"/>
      <c r="K811" s="100"/>
    </row>
    <row r="812">
      <c r="D812" s="100"/>
      <c r="E812" s="105"/>
      <c r="F812" s="105"/>
      <c r="H812" s="105"/>
      <c r="K812" s="100"/>
    </row>
    <row r="813">
      <c r="D813" s="100"/>
      <c r="E813" s="105"/>
      <c r="F813" s="105"/>
      <c r="H813" s="105"/>
      <c r="K813" s="100"/>
    </row>
    <row r="814">
      <c r="D814" s="100"/>
      <c r="E814" s="105"/>
      <c r="F814" s="105"/>
      <c r="H814" s="105"/>
      <c r="K814" s="100"/>
    </row>
    <row r="815">
      <c r="D815" s="100"/>
      <c r="E815" s="105"/>
      <c r="F815" s="105"/>
      <c r="H815" s="105"/>
      <c r="K815" s="100"/>
    </row>
    <row r="816">
      <c r="D816" s="100"/>
      <c r="E816" s="105"/>
      <c r="F816" s="105"/>
      <c r="H816" s="105"/>
      <c r="K816" s="100"/>
    </row>
    <row r="817">
      <c r="D817" s="100"/>
      <c r="E817" s="105"/>
      <c r="F817" s="105"/>
      <c r="H817" s="105"/>
      <c r="K817" s="100"/>
    </row>
    <row r="818">
      <c r="D818" s="100"/>
      <c r="E818" s="105"/>
      <c r="F818" s="105"/>
      <c r="H818" s="105"/>
      <c r="K818" s="100"/>
    </row>
    <row r="819">
      <c r="D819" s="100"/>
      <c r="E819" s="105"/>
      <c r="F819" s="105"/>
      <c r="H819" s="105"/>
      <c r="K819" s="100"/>
    </row>
    <row r="820">
      <c r="D820" s="100"/>
      <c r="E820" s="105"/>
      <c r="F820" s="105"/>
      <c r="H820" s="105"/>
      <c r="K820" s="100"/>
    </row>
    <row r="821">
      <c r="D821" s="100"/>
      <c r="E821" s="105"/>
      <c r="F821" s="105"/>
      <c r="H821" s="105"/>
      <c r="K821" s="100"/>
    </row>
    <row r="822">
      <c r="D822" s="100"/>
      <c r="E822" s="105"/>
      <c r="F822" s="105"/>
      <c r="H822" s="105"/>
      <c r="K822" s="100"/>
    </row>
    <row r="823">
      <c r="D823" s="100"/>
      <c r="E823" s="105"/>
      <c r="F823" s="105"/>
      <c r="H823" s="105"/>
      <c r="K823" s="100"/>
    </row>
    <row r="824">
      <c r="D824" s="100"/>
      <c r="E824" s="105"/>
      <c r="F824" s="105"/>
      <c r="H824" s="105"/>
      <c r="K824" s="100"/>
    </row>
    <row r="825">
      <c r="D825" s="100"/>
      <c r="E825" s="105"/>
      <c r="F825" s="105"/>
      <c r="H825" s="105"/>
      <c r="K825" s="100"/>
    </row>
    <row r="826">
      <c r="D826" s="100"/>
      <c r="E826" s="105"/>
      <c r="F826" s="105"/>
      <c r="H826" s="105"/>
      <c r="K826" s="100"/>
    </row>
    <row r="827">
      <c r="D827" s="100"/>
      <c r="E827" s="105"/>
      <c r="F827" s="105"/>
      <c r="H827" s="105"/>
      <c r="K827" s="100"/>
    </row>
    <row r="828">
      <c r="D828" s="100"/>
      <c r="E828" s="105"/>
      <c r="F828" s="105"/>
      <c r="H828" s="105"/>
      <c r="K828" s="100"/>
    </row>
    <row r="829">
      <c r="D829" s="100"/>
      <c r="E829" s="105"/>
      <c r="F829" s="105"/>
      <c r="H829" s="105"/>
      <c r="K829" s="100"/>
    </row>
    <row r="830">
      <c r="D830" s="100"/>
      <c r="E830" s="105"/>
      <c r="F830" s="105"/>
      <c r="H830" s="105"/>
      <c r="K830" s="100"/>
    </row>
    <row r="831">
      <c r="D831" s="100"/>
      <c r="E831" s="105"/>
      <c r="F831" s="105"/>
      <c r="H831" s="105"/>
      <c r="K831" s="100"/>
    </row>
    <row r="832">
      <c r="D832" s="100"/>
      <c r="E832" s="105"/>
      <c r="F832" s="105"/>
      <c r="H832" s="105"/>
      <c r="K832" s="100"/>
    </row>
    <row r="833">
      <c r="D833" s="100"/>
      <c r="E833" s="105"/>
      <c r="F833" s="105"/>
      <c r="H833" s="105"/>
      <c r="K833" s="100"/>
    </row>
    <row r="834">
      <c r="D834" s="100"/>
      <c r="E834" s="105"/>
      <c r="F834" s="105"/>
      <c r="H834" s="105"/>
      <c r="K834" s="100"/>
    </row>
    <row r="835">
      <c r="D835" s="100"/>
      <c r="E835" s="105"/>
      <c r="F835" s="105"/>
      <c r="H835" s="105"/>
      <c r="K835" s="100"/>
    </row>
    <row r="836">
      <c r="D836" s="100"/>
      <c r="E836" s="105"/>
      <c r="F836" s="105"/>
      <c r="H836" s="105"/>
      <c r="K836" s="100"/>
    </row>
    <row r="837">
      <c r="D837" s="100"/>
      <c r="E837" s="105"/>
      <c r="F837" s="105"/>
      <c r="H837" s="105"/>
      <c r="K837" s="100"/>
    </row>
    <row r="838">
      <c r="D838" s="100"/>
      <c r="E838" s="105"/>
      <c r="F838" s="105"/>
      <c r="H838" s="105"/>
      <c r="K838" s="100"/>
    </row>
    <row r="839">
      <c r="D839" s="100"/>
      <c r="E839" s="105"/>
      <c r="F839" s="105"/>
      <c r="H839" s="105"/>
      <c r="K839" s="100"/>
    </row>
    <row r="840">
      <c r="D840" s="100"/>
      <c r="E840" s="105"/>
      <c r="F840" s="105"/>
      <c r="H840" s="105"/>
      <c r="K840" s="100"/>
    </row>
    <row r="841">
      <c r="D841" s="100"/>
      <c r="E841" s="105"/>
      <c r="F841" s="105"/>
      <c r="H841" s="105"/>
      <c r="K841" s="100"/>
    </row>
    <row r="842">
      <c r="D842" s="100"/>
      <c r="E842" s="105"/>
      <c r="F842" s="105"/>
      <c r="H842" s="105"/>
      <c r="K842" s="100"/>
    </row>
    <row r="843">
      <c r="D843" s="100"/>
      <c r="E843" s="105"/>
      <c r="F843" s="105"/>
      <c r="H843" s="105"/>
      <c r="K843" s="100"/>
    </row>
    <row r="844">
      <c r="D844" s="100"/>
      <c r="E844" s="105"/>
      <c r="F844" s="105"/>
      <c r="H844" s="105"/>
      <c r="K844" s="100"/>
    </row>
    <row r="845">
      <c r="D845" s="100"/>
      <c r="E845" s="105"/>
      <c r="F845" s="105"/>
      <c r="H845" s="105"/>
      <c r="K845" s="100"/>
    </row>
    <row r="846">
      <c r="D846" s="100"/>
      <c r="E846" s="105"/>
      <c r="F846" s="105"/>
      <c r="H846" s="105"/>
      <c r="K846" s="100"/>
    </row>
    <row r="847">
      <c r="D847" s="100"/>
      <c r="E847" s="105"/>
      <c r="F847" s="105"/>
      <c r="H847" s="105"/>
      <c r="K847" s="100"/>
    </row>
    <row r="848">
      <c r="D848" s="100"/>
      <c r="E848" s="105"/>
      <c r="F848" s="105"/>
      <c r="H848" s="105"/>
      <c r="K848" s="100"/>
    </row>
    <row r="849">
      <c r="D849" s="100"/>
      <c r="E849" s="105"/>
      <c r="F849" s="105"/>
      <c r="H849" s="105"/>
      <c r="K849" s="100"/>
    </row>
    <row r="850">
      <c r="D850" s="100"/>
      <c r="E850" s="105"/>
      <c r="F850" s="105"/>
      <c r="H850" s="105"/>
      <c r="K850" s="100"/>
    </row>
    <row r="851">
      <c r="D851" s="100"/>
      <c r="E851" s="105"/>
      <c r="F851" s="105"/>
      <c r="H851" s="105"/>
      <c r="K851" s="100"/>
    </row>
    <row r="852">
      <c r="D852" s="100"/>
      <c r="E852" s="105"/>
      <c r="F852" s="105"/>
      <c r="H852" s="105"/>
      <c r="K852" s="100"/>
    </row>
    <row r="853">
      <c r="D853" s="100"/>
      <c r="E853" s="105"/>
      <c r="F853" s="105"/>
      <c r="H853" s="105"/>
      <c r="K853" s="100"/>
    </row>
    <row r="854">
      <c r="D854" s="100"/>
      <c r="E854" s="105"/>
      <c r="F854" s="105"/>
      <c r="H854" s="105"/>
      <c r="K854" s="100"/>
    </row>
    <row r="855">
      <c r="D855" s="100"/>
      <c r="E855" s="105"/>
      <c r="F855" s="105"/>
      <c r="H855" s="105"/>
      <c r="K855" s="100"/>
    </row>
    <row r="856">
      <c r="D856" s="100"/>
      <c r="E856" s="105"/>
      <c r="F856" s="105"/>
      <c r="H856" s="105"/>
      <c r="K856" s="100"/>
    </row>
    <row r="857">
      <c r="D857" s="100"/>
      <c r="E857" s="105"/>
      <c r="F857" s="105"/>
      <c r="H857" s="105"/>
      <c r="K857" s="100"/>
    </row>
    <row r="858">
      <c r="D858" s="100"/>
      <c r="E858" s="105"/>
      <c r="F858" s="105"/>
      <c r="H858" s="105"/>
      <c r="K858" s="100"/>
    </row>
    <row r="859">
      <c r="D859" s="100"/>
      <c r="E859" s="105"/>
      <c r="F859" s="105"/>
      <c r="H859" s="105"/>
      <c r="K859" s="100"/>
    </row>
    <row r="860">
      <c r="D860" s="100"/>
      <c r="E860" s="105"/>
      <c r="F860" s="105"/>
      <c r="H860" s="105"/>
      <c r="K860" s="100"/>
    </row>
    <row r="861">
      <c r="D861" s="100"/>
      <c r="E861" s="105"/>
      <c r="F861" s="105"/>
      <c r="H861" s="105"/>
      <c r="K861" s="100"/>
    </row>
    <row r="862">
      <c r="D862" s="100"/>
      <c r="E862" s="105"/>
      <c r="F862" s="105"/>
      <c r="H862" s="105"/>
      <c r="K862" s="100"/>
    </row>
    <row r="863">
      <c r="D863" s="100"/>
      <c r="E863" s="105"/>
      <c r="F863" s="105"/>
      <c r="H863" s="105"/>
      <c r="K863" s="100"/>
    </row>
    <row r="864">
      <c r="D864" s="100"/>
      <c r="E864" s="105"/>
      <c r="F864" s="105"/>
      <c r="H864" s="105"/>
      <c r="K864" s="100"/>
    </row>
    <row r="865">
      <c r="D865" s="100"/>
      <c r="E865" s="105"/>
      <c r="F865" s="105"/>
      <c r="H865" s="105"/>
      <c r="K865" s="100"/>
    </row>
    <row r="866">
      <c r="D866" s="100"/>
      <c r="E866" s="105"/>
      <c r="F866" s="105"/>
      <c r="H866" s="105"/>
      <c r="K866" s="100"/>
    </row>
    <row r="867">
      <c r="D867" s="100"/>
      <c r="E867" s="105"/>
      <c r="F867" s="105"/>
      <c r="H867" s="105"/>
      <c r="K867" s="100"/>
    </row>
    <row r="868">
      <c r="D868" s="100"/>
      <c r="E868" s="105"/>
      <c r="F868" s="105"/>
      <c r="H868" s="105"/>
      <c r="K868" s="100"/>
    </row>
    <row r="869">
      <c r="D869" s="100"/>
      <c r="E869" s="105"/>
      <c r="F869" s="105"/>
      <c r="H869" s="105"/>
      <c r="K869" s="100"/>
    </row>
    <row r="870">
      <c r="D870" s="100"/>
      <c r="E870" s="105"/>
      <c r="F870" s="105"/>
      <c r="H870" s="105"/>
      <c r="K870" s="100"/>
    </row>
    <row r="871">
      <c r="D871" s="100"/>
      <c r="E871" s="105"/>
      <c r="F871" s="105"/>
      <c r="H871" s="105"/>
      <c r="K871" s="100"/>
    </row>
    <row r="872">
      <c r="D872" s="100"/>
      <c r="E872" s="105"/>
      <c r="F872" s="105"/>
      <c r="H872" s="105"/>
      <c r="K872" s="100"/>
    </row>
    <row r="873">
      <c r="D873" s="100"/>
      <c r="E873" s="105"/>
      <c r="F873" s="105"/>
      <c r="H873" s="105"/>
      <c r="K873" s="100"/>
    </row>
    <row r="874">
      <c r="D874" s="100"/>
      <c r="E874" s="105"/>
      <c r="F874" s="105"/>
      <c r="H874" s="105"/>
      <c r="K874" s="100"/>
    </row>
    <row r="875">
      <c r="D875" s="100"/>
      <c r="E875" s="105"/>
      <c r="F875" s="105"/>
      <c r="H875" s="105"/>
      <c r="K875" s="100"/>
    </row>
    <row r="876">
      <c r="D876" s="100"/>
      <c r="E876" s="105"/>
      <c r="F876" s="105"/>
      <c r="H876" s="105"/>
      <c r="K876" s="100"/>
    </row>
    <row r="877">
      <c r="D877" s="100"/>
      <c r="E877" s="105"/>
      <c r="F877" s="105"/>
      <c r="H877" s="105"/>
      <c r="K877" s="100"/>
    </row>
    <row r="878">
      <c r="D878" s="100"/>
      <c r="E878" s="105"/>
      <c r="F878" s="105"/>
      <c r="H878" s="105"/>
      <c r="K878" s="100"/>
    </row>
    <row r="879">
      <c r="D879" s="100"/>
      <c r="E879" s="105"/>
      <c r="F879" s="105"/>
      <c r="H879" s="105"/>
      <c r="K879" s="100"/>
    </row>
    <row r="880">
      <c r="D880" s="100"/>
      <c r="E880" s="105"/>
      <c r="F880" s="105"/>
      <c r="H880" s="105"/>
      <c r="K880" s="100"/>
    </row>
    <row r="881">
      <c r="D881" s="100"/>
      <c r="E881" s="105"/>
      <c r="F881" s="105"/>
      <c r="H881" s="105"/>
      <c r="K881" s="100"/>
    </row>
    <row r="882">
      <c r="D882" s="100"/>
      <c r="E882" s="105"/>
      <c r="F882" s="105"/>
      <c r="H882" s="105"/>
      <c r="K882" s="100"/>
    </row>
    <row r="883">
      <c r="D883" s="100"/>
      <c r="E883" s="105"/>
      <c r="F883" s="105"/>
      <c r="H883" s="105"/>
      <c r="K883" s="100"/>
    </row>
    <row r="884">
      <c r="D884" s="100"/>
      <c r="E884" s="105"/>
      <c r="F884" s="105"/>
      <c r="H884" s="105"/>
      <c r="K884" s="100"/>
    </row>
    <row r="885">
      <c r="D885" s="100"/>
      <c r="E885" s="105"/>
      <c r="F885" s="105"/>
      <c r="H885" s="105"/>
      <c r="K885" s="100"/>
    </row>
    <row r="886">
      <c r="D886" s="100"/>
      <c r="E886" s="105"/>
      <c r="F886" s="105"/>
      <c r="H886" s="105"/>
      <c r="K886" s="100"/>
    </row>
    <row r="887">
      <c r="D887" s="100"/>
      <c r="E887" s="105"/>
      <c r="F887" s="105"/>
      <c r="H887" s="105"/>
      <c r="K887" s="100"/>
    </row>
    <row r="888">
      <c r="D888" s="100"/>
      <c r="E888" s="105"/>
      <c r="F888" s="105"/>
      <c r="H888" s="105"/>
      <c r="K888" s="100"/>
    </row>
    <row r="889">
      <c r="D889" s="100"/>
      <c r="E889" s="105"/>
      <c r="F889" s="105"/>
      <c r="H889" s="105"/>
      <c r="K889" s="100"/>
    </row>
    <row r="890">
      <c r="D890" s="100"/>
      <c r="E890" s="105"/>
      <c r="F890" s="105"/>
      <c r="H890" s="105"/>
      <c r="K890" s="100"/>
    </row>
    <row r="891">
      <c r="D891" s="100"/>
      <c r="E891" s="105"/>
      <c r="F891" s="105"/>
      <c r="H891" s="105"/>
      <c r="K891" s="100"/>
    </row>
    <row r="892">
      <c r="D892" s="100"/>
      <c r="E892" s="105"/>
      <c r="F892" s="105"/>
      <c r="H892" s="105"/>
      <c r="K892" s="100"/>
    </row>
    <row r="893">
      <c r="D893" s="100"/>
      <c r="E893" s="105"/>
      <c r="F893" s="105"/>
      <c r="H893" s="105"/>
      <c r="K893" s="100"/>
    </row>
    <row r="894">
      <c r="D894" s="100"/>
      <c r="E894" s="105"/>
      <c r="F894" s="105"/>
      <c r="H894" s="105"/>
      <c r="K894" s="100"/>
    </row>
    <row r="895">
      <c r="D895" s="100"/>
      <c r="E895" s="105"/>
      <c r="F895" s="105"/>
      <c r="H895" s="105"/>
      <c r="K895" s="100"/>
    </row>
    <row r="896">
      <c r="D896" s="100"/>
      <c r="E896" s="105"/>
      <c r="F896" s="105"/>
      <c r="H896" s="105"/>
      <c r="K896" s="100"/>
    </row>
    <row r="897">
      <c r="D897" s="100"/>
      <c r="E897" s="105"/>
      <c r="F897" s="105"/>
      <c r="H897" s="105"/>
      <c r="K897" s="100"/>
    </row>
    <row r="898">
      <c r="D898" s="100"/>
      <c r="E898" s="105"/>
      <c r="F898" s="105"/>
      <c r="H898" s="105"/>
      <c r="K898" s="100"/>
    </row>
    <row r="899">
      <c r="D899" s="100"/>
      <c r="E899" s="105"/>
      <c r="F899" s="105"/>
      <c r="H899" s="105"/>
      <c r="K899" s="100"/>
    </row>
    <row r="900">
      <c r="D900" s="100"/>
      <c r="E900" s="105"/>
      <c r="F900" s="105"/>
      <c r="H900" s="105"/>
      <c r="K900" s="100"/>
    </row>
    <row r="901">
      <c r="D901" s="100"/>
      <c r="E901" s="105"/>
      <c r="F901" s="105"/>
      <c r="H901" s="105"/>
      <c r="K901" s="100"/>
    </row>
    <row r="902">
      <c r="D902" s="100"/>
      <c r="E902" s="105"/>
      <c r="F902" s="105"/>
      <c r="H902" s="105"/>
      <c r="K902" s="100"/>
    </row>
    <row r="903">
      <c r="D903" s="100"/>
      <c r="E903" s="105"/>
      <c r="F903" s="105"/>
      <c r="H903" s="105"/>
      <c r="K903" s="100"/>
    </row>
    <row r="904">
      <c r="D904" s="100"/>
      <c r="E904" s="105"/>
      <c r="F904" s="105"/>
      <c r="H904" s="105"/>
      <c r="K904" s="100"/>
    </row>
    <row r="905">
      <c r="D905" s="100"/>
      <c r="E905" s="105"/>
      <c r="F905" s="105"/>
      <c r="H905" s="105"/>
      <c r="K905" s="100"/>
    </row>
    <row r="906">
      <c r="D906" s="100"/>
      <c r="E906" s="105"/>
      <c r="F906" s="105"/>
      <c r="H906" s="105"/>
      <c r="K906" s="100"/>
    </row>
    <row r="907">
      <c r="D907" s="100"/>
      <c r="E907" s="105"/>
      <c r="F907" s="105"/>
      <c r="H907" s="105"/>
      <c r="K907" s="100"/>
    </row>
    <row r="908">
      <c r="D908" s="100"/>
      <c r="E908" s="105"/>
      <c r="F908" s="105"/>
      <c r="H908" s="105"/>
      <c r="K908" s="100"/>
    </row>
    <row r="909">
      <c r="D909" s="100"/>
      <c r="E909" s="105"/>
      <c r="F909" s="105"/>
      <c r="H909" s="105"/>
      <c r="K909" s="100"/>
    </row>
    <row r="910">
      <c r="D910" s="100"/>
      <c r="E910" s="105"/>
      <c r="F910" s="105"/>
      <c r="H910" s="105"/>
      <c r="K910" s="100"/>
    </row>
    <row r="911">
      <c r="D911" s="100"/>
      <c r="E911" s="105"/>
      <c r="F911" s="105"/>
      <c r="H911" s="105"/>
      <c r="K911" s="100"/>
    </row>
    <row r="912">
      <c r="D912" s="100"/>
      <c r="E912" s="105"/>
      <c r="F912" s="105"/>
      <c r="H912" s="105"/>
      <c r="K912" s="100"/>
    </row>
    <row r="913">
      <c r="D913" s="100"/>
      <c r="E913" s="105"/>
      <c r="F913" s="105"/>
      <c r="H913" s="105"/>
      <c r="K913" s="100"/>
    </row>
    <row r="914">
      <c r="D914" s="100"/>
      <c r="E914" s="105"/>
      <c r="F914" s="105"/>
      <c r="H914" s="105"/>
      <c r="K914" s="100"/>
    </row>
    <row r="915">
      <c r="D915" s="100"/>
      <c r="E915" s="105"/>
      <c r="F915" s="105"/>
      <c r="H915" s="105"/>
      <c r="K915" s="100"/>
    </row>
    <row r="916">
      <c r="D916" s="100"/>
      <c r="E916" s="105"/>
      <c r="F916" s="105"/>
      <c r="H916" s="105"/>
      <c r="K916" s="100"/>
    </row>
    <row r="917">
      <c r="D917" s="100"/>
      <c r="E917" s="105"/>
      <c r="F917" s="105"/>
      <c r="H917" s="105"/>
      <c r="K917" s="100"/>
    </row>
    <row r="918">
      <c r="D918" s="100"/>
      <c r="E918" s="105"/>
      <c r="F918" s="105"/>
      <c r="H918" s="105"/>
      <c r="K918" s="100"/>
    </row>
    <row r="919">
      <c r="D919" s="100"/>
      <c r="E919" s="105"/>
      <c r="F919" s="105"/>
      <c r="H919" s="105"/>
      <c r="K919" s="100"/>
    </row>
    <row r="920">
      <c r="D920" s="100"/>
      <c r="E920" s="105"/>
      <c r="F920" s="105"/>
      <c r="H920" s="105"/>
      <c r="K920" s="100"/>
    </row>
    <row r="921">
      <c r="D921" s="100"/>
      <c r="E921" s="105"/>
      <c r="F921" s="105"/>
      <c r="H921" s="105"/>
      <c r="K921" s="100"/>
    </row>
    <row r="922">
      <c r="D922" s="100"/>
      <c r="E922" s="105"/>
      <c r="F922" s="105"/>
      <c r="H922" s="105"/>
      <c r="K922" s="100"/>
    </row>
    <row r="923">
      <c r="D923" s="100"/>
      <c r="E923" s="105"/>
      <c r="F923" s="105"/>
      <c r="H923" s="105"/>
      <c r="K923" s="100"/>
    </row>
    <row r="924">
      <c r="D924" s="100"/>
      <c r="E924" s="105"/>
      <c r="F924" s="105"/>
      <c r="H924" s="105"/>
      <c r="K924" s="100"/>
    </row>
    <row r="925">
      <c r="D925" s="100"/>
      <c r="E925" s="105"/>
      <c r="F925" s="105"/>
      <c r="H925" s="105"/>
      <c r="K925" s="100"/>
    </row>
    <row r="926">
      <c r="D926" s="100"/>
      <c r="E926" s="105"/>
      <c r="F926" s="105"/>
      <c r="H926" s="105"/>
      <c r="K926" s="100"/>
    </row>
    <row r="927">
      <c r="D927" s="100"/>
      <c r="E927" s="105"/>
      <c r="F927" s="105"/>
      <c r="H927" s="105"/>
      <c r="K927" s="100"/>
    </row>
    <row r="928">
      <c r="D928" s="100"/>
      <c r="E928" s="105"/>
      <c r="F928" s="105"/>
      <c r="H928" s="105"/>
      <c r="K928" s="100"/>
    </row>
    <row r="929">
      <c r="D929" s="100"/>
      <c r="E929" s="105"/>
      <c r="F929" s="105"/>
      <c r="H929" s="105"/>
      <c r="K929" s="100"/>
    </row>
    <row r="930">
      <c r="D930" s="100"/>
      <c r="E930" s="105"/>
      <c r="F930" s="105"/>
      <c r="H930" s="105"/>
      <c r="K930" s="100"/>
    </row>
    <row r="931">
      <c r="D931" s="100"/>
      <c r="E931" s="105"/>
      <c r="F931" s="105"/>
      <c r="H931" s="105"/>
      <c r="K931" s="100"/>
    </row>
    <row r="932">
      <c r="D932" s="100"/>
      <c r="E932" s="105"/>
      <c r="F932" s="105"/>
      <c r="H932" s="105"/>
      <c r="K932" s="100"/>
    </row>
    <row r="933">
      <c r="D933" s="100"/>
      <c r="E933" s="105"/>
      <c r="F933" s="105"/>
      <c r="H933" s="105"/>
      <c r="K933" s="100"/>
    </row>
    <row r="934">
      <c r="D934" s="100"/>
      <c r="E934" s="105"/>
      <c r="F934" s="105"/>
      <c r="H934" s="105"/>
      <c r="K934" s="100"/>
    </row>
    <row r="935">
      <c r="D935" s="100"/>
      <c r="E935" s="105"/>
      <c r="F935" s="105"/>
      <c r="H935" s="105"/>
      <c r="K935" s="100"/>
    </row>
    <row r="936">
      <c r="D936" s="100"/>
      <c r="E936" s="105"/>
      <c r="F936" s="105"/>
      <c r="H936" s="105"/>
      <c r="K936" s="100"/>
    </row>
    <row r="937">
      <c r="D937" s="100"/>
      <c r="E937" s="105"/>
      <c r="F937" s="105"/>
      <c r="H937" s="105"/>
      <c r="K937" s="100"/>
    </row>
    <row r="938">
      <c r="D938" s="100"/>
      <c r="E938" s="105"/>
      <c r="F938" s="105"/>
      <c r="H938" s="105"/>
      <c r="K938" s="100"/>
    </row>
    <row r="939">
      <c r="D939" s="100"/>
      <c r="E939" s="105"/>
      <c r="F939" s="105"/>
      <c r="H939" s="105"/>
      <c r="K939" s="100"/>
    </row>
    <row r="940">
      <c r="D940" s="100"/>
      <c r="E940" s="105"/>
      <c r="F940" s="105"/>
      <c r="H940" s="105"/>
      <c r="K940" s="100"/>
    </row>
    <row r="941">
      <c r="D941" s="100"/>
      <c r="E941" s="105"/>
      <c r="F941" s="105"/>
      <c r="H941" s="105"/>
      <c r="K941" s="100"/>
    </row>
    <row r="942">
      <c r="D942" s="100"/>
      <c r="E942" s="105"/>
      <c r="F942" s="105"/>
      <c r="H942" s="105"/>
      <c r="K942" s="100"/>
    </row>
    <row r="943">
      <c r="D943" s="100"/>
      <c r="E943" s="105"/>
      <c r="F943" s="105"/>
      <c r="H943" s="105"/>
      <c r="K943" s="100"/>
    </row>
    <row r="944">
      <c r="D944" s="100"/>
      <c r="E944" s="105"/>
      <c r="F944" s="105"/>
      <c r="H944" s="105"/>
      <c r="K944" s="100"/>
    </row>
    <row r="945">
      <c r="D945" s="100"/>
      <c r="E945" s="105"/>
      <c r="F945" s="105"/>
      <c r="H945" s="105"/>
      <c r="K945" s="100"/>
    </row>
    <row r="946">
      <c r="D946" s="100"/>
      <c r="E946" s="105"/>
      <c r="F946" s="105"/>
      <c r="H946" s="105"/>
      <c r="K946" s="100"/>
    </row>
    <row r="947">
      <c r="D947" s="100"/>
      <c r="E947" s="105"/>
      <c r="F947" s="105"/>
      <c r="H947" s="105"/>
      <c r="K947" s="100"/>
    </row>
    <row r="948">
      <c r="D948" s="100"/>
      <c r="E948" s="105"/>
      <c r="F948" s="105"/>
      <c r="H948" s="105"/>
      <c r="K948" s="100"/>
    </row>
    <row r="949">
      <c r="D949" s="100"/>
      <c r="E949" s="105"/>
      <c r="F949" s="105"/>
      <c r="H949" s="105"/>
      <c r="K949" s="100"/>
    </row>
    <row r="950">
      <c r="D950" s="100"/>
      <c r="E950" s="105"/>
      <c r="F950" s="105"/>
      <c r="H950" s="105"/>
      <c r="K950" s="100"/>
    </row>
    <row r="951">
      <c r="D951" s="100"/>
      <c r="E951" s="105"/>
      <c r="F951" s="105"/>
      <c r="H951" s="105"/>
      <c r="K951" s="100"/>
    </row>
    <row r="952">
      <c r="D952" s="100"/>
      <c r="E952" s="105"/>
      <c r="F952" s="105"/>
      <c r="H952" s="105"/>
      <c r="K952" s="100"/>
    </row>
    <row r="953">
      <c r="D953" s="100"/>
      <c r="E953" s="105"/>
      <c r="F953" s="105"/>
      <c r="H953" s="105"/>
      <c r="K953" s="100"/>
    </row>
    <row r="954">
      <c r="D954" s="100"/>
      <c r="E954" s="105"/>
      <c r="F954" s="105"/>
      <c r="H954" s="105"/>
      <c r="K954" s="100"/>
    </row>
    <row r="955">
      <c r="D955" s="100"/>
      <c r="E955" s="105"/>
      <c r="F955" s="105"/>
      <c r="H955" s="105"/>
      <c r="K955" s="100"/>
    </row>
    <row r="956">
      <c r="D956" s="100"/>
      <c r="E956" s="105"/>
      <c r="F956" s="105"/>
      <c r="H956" s="105"/>
      <c r="K956" s="100"/>
    </row>
    <row r="957">
      <c r="D957" s="100"/>
      <c r="E957" s="105"/>
      <c r="F957" s="105"/>
      <c r="H957" s="105"/>
      <c r="K957" s="100"/>
    </row>
    <row r="958">
      <c r="D958" s="100"/>
      <c r="E958" s="105"/>
      <c r="F958" s="105"/>
      <c r="H958" s="105"/>
      <c r="K958" s="100"/>
    </row>
    <row r="959">
      <c r="D959" s="100"/>
      <c r="E959" s="105"/>
      <c r="F959" s="105"/>
      <c r="H959" s="105"/>
      <c r="K959" s="100"/>
    </row>
    <row r="960">
      <c r="D960" s="100"/>
      <c r="E960" s="105"/>
      <c r="F960" s="105"/>
      <c r="H960" s="105"/>
      <c r="K960" s="100"/>
    </row>
    <row r="961">
      <c r="D961" s="100"/>
      <c r="E961" s="105"/>
      <c r="F961" s="105"/>
      <c r="H961" s="105"/>
      <c r="K961" s="100"/>
    </row>
    <row r="962">
      <c r="D962" s="100"/>
      <c r="E962" s="105"/>
      <c r="F962" s="105"/>
      <c r="H962" s="105"/>
      <c r="K962" s="100"/>
    </row>
    <row r="963">
      <c r="D963" s="100"/>
      <c r="E963" s="105"/>
      <c r="F963" s="105"/>
      <c r="H963" s="105"/>
      <c r="K963" s="100"/>
    </row>
    <row r="964">
      <c r="D964" s="100"/>
      <c r="E964" s="105"/>
      <c r="F964" s="105"/>
      <c r="H964" s="105"/>
      <c r="K964" s="100"/>
    </row>
    <row r="965">
      <c r="D965" s="100"/>
      <c r="E965" s="105"/>
      <c r="F965" s="105"/>
      <c r="H965" s="105"/>
      <c r="K965" s="100"/>
    </row>
    <row r="966">
      <c r="D966" s="100"/>
      <c r="E966" s="105"/>
      <c r="F966" s="105"/>
      <c r="H966" s="105"/>
      <c r="K966" s="100"/>
    </row>
    <row r="967">
      <c r="D967" s="100"/>
      <c r="E967" s="105"/>
      <c r="F967" s="105"/>
      <c r="H967" s="105"/>
      <c r="K967" s="100"/>
    </row>
    <row r="968">
      <c r="D968" s="100"/>
      <c r="E968" s="105"/>
      <c r="F968" s="105"/>
      <c r="H968" s="105"/>
      <c r="K968" s="100"/>
    </row>
    <row r="969">
      <c r="D969" s="100"/>
      <c r="E969" s="105"/>
      <c r="F969" s="105"/>
      <c r="H969" s="105"/>
      <c r="K969" s="100"/>
    </row>
    <row r="970">
      <c r="D970" s="100"/>
      <c r="E970" s="105"/>
      <c r="F970" s="105"/>
      <c r="H970" s="105"/>
      <c r="K970" s="100"/>
    </row>
    <row r="971">
      <c r="D971" s="100"/>
      <c r="E971" s="105"/>
      <c r="F971" s="105"/>
      <c r="H971" s="105"/>
      <c r="K971" s="100"/>
    </row>
    <row r="972">
      <c r="D972" s="100"/>
      <c r="E972" s="105"/>
      <c r="F972" s="105"/>
      <c r="H972" s="105"/>
      <c r="K972" s="100"/>
    </row>
    <row r="973">
      <c r="D973" s="100"/>
      <c r="E973" s="105"/>
      <c r="F973" s="105"/>
      <c r="H973" s="105"/>
      <c r="K973" s="100"/>
    </row>
    <row r="974">
      <c r="D974" s="100"/>
      <c r="E974" s="105"/>
      <c r="F974" s="105"/>
      <c r="H974" s="105"/>
      <c r="K974" s="100"/>
    </row>
    <row r="975">
      <c r="D975" s="100"/>
      <c r="E975" s="105"/>
      <c r="F975" s="105"/>
      <c r="H975" s="105"/>
      <c r="K975" s="100"/>
    </row>
    <row r="976">
      <c r="D976" s="100"/>
      <c r="E976" s="105"/>
      <c r="F976" s="105"/>
      <c r="H976" s="105"/>
      <c r="K976" s="100"/>
    </row>
    <row r="977">
      <c r="D977" s="100"/>
      <c r="E977" s="105"/>
      <c r="F977" s="105"/>
      <c r="H977" s="105"/>
      <c r="K977" s="100"/>
    </row>
    <row r="978">
      <c r="D978" s="100"/>
      <c r="E978" s="105"/>
      <c r="F978" s="105"/>
      <c r="H978" s="105"/>
      <c r="K978" s="100"/>
    </row>
    <row r="979">
      <c r="D979" s="100"/>
      <c r="E979" s="105"/>
      <c r="F979" s="105"/>
      <c r="H979" s="105"/>
      <c r="K979" s="100"/>
    </row>
    <row r="980">
      <c r="D980" s="100"/>
      <c r="E980" s="105"/>
      <c r="F980" s="105"/>
      <c r="H980" s="105"/>
      <c r="K980" s="100"/>
    </row>
    <row r="981">
      <c r="D981" s="100"/>
      <c r="E981" s="105"/>
      <c r="F981" s="105"/>
      <c r="H981" s="105"/>
      <c r="K981" s="100"/>
    </row>
    <row r="982">
      <c r="D982" s="100"/>
      <c r="E982" s="105"/>
      <c r="F982" s="105"/>
      <c r="H982" s="105"/>
      <c r="K982" s="100"/>
    </row>
    <row r="983">
      <c r="D983" s="100"/>
      <c r="E983" s="105"/>
      <c r="F983" s="105"/>
      <c r="H983" s="105"/>
      <c r="K983" s="100"/>
    </row>
    <row r="984">
      <c r="D984" s="100"/>
      <c r="E984" s="105"/>
      <c r="F984" s="105"/>
      <c r="H984" s="105"/>
      <c r="K984" s="100"/>
    </row>
    <row r="985">
      <c r="D985" s="100"/>
      <c r="E985" s="105"/>
      <c r="F985" s="105"/>
      <c r="H985" s="105"/>
      <c r="K985" s="100"/>
    </row>
    <row r="986">
      <c r="D986" s="100"/>
      <c r="E986" s="105"/>
      <c r="F986" s="105"/>
      <c r="H986" s="105"/>
      <c r="K986" s="100"/>
    </row>
    <row r="987">
      <c r="D987" s="100"/>
      <c r="E987" s="105"/>
      <c r="F987" s="105"/>
      <c r="H987" s="105"/>
      <c r="K987" s="100"/>
    </row>
    <row r="988">
      <c r="D988" s="100"/>
      <c r="E988" s="105"/>
      <c r="F988" s="105"/>
      <c r="H988" s="105"/>
      <c r="K988" s="100"/>
    </row>
    <row r="989">
      <c r="D989" s="100"/>
      <c r="E989" s="105"/>
      <c r="F989" s="105"/>
      <c r="H989" s="105"/>
      <c r="K989" s="100"/>
    </row>
    <row r="990">
      <c r="D990" s="100"/>
      <c r="E990" s="105"/>
      <c r="F990" s="105"/>
      <c r="H990" s="105"/>
      <c r="K990" s="100"/>
    </row>
    <row r="991">
      <c r="D991" s="100"/>
      <c r="E991" s="105"/>
      <c r="F991" s="105"/>
      <c r="H991" s="105"/>
      <c r="K991" s="100"/>
    </row>
    <row r="992">
      <c r="D992" s="100"/>
      <c r="E992" s="105"/>
      <c r="F992" s="105"/>
      <c r="H992" s="105"/>
      <c r="K992" s="100"/>
    </row>
    <row r="993">
      <c r="D993" s="100"/>
      <c r="E993" s="105"/>
      <c r="F993" s="105"/>
      <c r="H993" s="105"/>
      <c r="K993" s="100"/>
    </row>
    <row r="994">
      <c r="D994" s="100"/>
      <c r="E994" s="105"/>
      <c r="F994" s="105"/>
      <c r="H994" s="105"/>
      <c r="K994" s="100"/>
    </row>
    <row r="995">
      <c r="D995" s="100"/>
      <c r="E995" s="105"/>
      <c r="F995" s="105"/>
      <c r="H995" s="105"/>
      <c r="K995" s="100"/>
    </row>
    <row r="996">
      <c r="D996" s="100"/>
      <c r="E996" s="105"/>
      <c r="F996" s="105"/>
      <c r="H996" s="105"/>
      <c r="K996" s="100"/>
    </row>
    <row r="997">
      <c r="D997" s="100"/>
      <c r="E997" s="105"/>
      <c r="F997" s="105"/>
      <c r="H997" s="105"/>
      <c r="K997" s="100"/>
    </row>
    <row r="998">
      <c r="D998" s="100"/>
      <c r="E998" s="105"/>
      <c r="F998" s="105"/>
      <c r="H998" s="105"/>
      <c r="K998" s="100"/>
    </row>
    <row r="999">
      <c r="D999" s="100"/>
      <c r="E999" s="105"/>
      <c r="F999" s="105"/>
      <c r="H999" s="105"/>
      <c r="K999" s="100"/>
    </row>
    <row r="1000">
      <c r="D1000" s="100"/>
      <c r="E1000" s="105"/>
      <c r="F1000" s="105"/>
      <c r="H1000" s="105"/>
      <c r="K1000" s="100"/>
    </row>
    <row r="1001">
      <c r="D1001" s="100"/>
      <c r="E1001" s="105"/>
      <c r="F1001" s="105"/>
      <c r="H1001" s="105"/>
      <c r="K1001" s="100"/>
    </row>
  </sheetData>
  <mergeCells count="1">
    <mergeCell ref="G1:J1"/>
  </mergeCells>
  <conditionalFormatting sqref="D1:D1001">
    <cfRule type="cellIs" dxfId="0" priority="1" operator="equal">
      <formula>0</formula>
    </cfRule>
  </conditionalFormatting>
  <conditionalFormatting sqref="D1:D1001">
    <cfRule type="cellIs" dxfId="1" priority="2" operator="greaterThanOrEqual">
      <formula>50</formula>
    </cfRule>
  </conditionalFormatting>
  <conditionalFormatting sqref="K143">
    <cfRule type="notContainsBlanks" dxfId="2" priority="3">
      <formula>LEN(TRIM(K143))&gt;0</formula>
    </cfRule>
  </conditionalFormatting>
  <drawing r:id="rId1"/>
</worksheet>
</file>