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A34">
      <text>
        <t xml:space="preserve">membrane protein/ hypothetical protein
	-Kennedi Pyper</t>
      </text>
    </comment>
  </commentList>
</comments>
</file>

<file path=xl/sharedStrings.xml><?xml version="1.0" encoding="utf-8"?>
<sst xmlns="http://schemas.openxmlformats.org/spreadsheetml/2006/main" count="1154" uniqueCount="729">
  <si>
    <t>Gene</t>
  </si>
  <si>
    <t>Annotator</t>
  </si>
  <si>
    <t>Proofreader</t>
  </si>
  <si>
    <r>
      <rPr>
        <rFont val="Arial"/>
      </rPr>
      <t xml:space="preserve">Function = </t>
    </r>
    <r>
      <rPr>
        <rFont val="Arial"/>
        <color rgb="FF1155CC"/>
        <u/>
      </rPr>
      <t>https://docs.google.com/spreadsheets/d/e/2PACX-1vToasuRfxx_yfLa9ECFN4_6okwNI_5AJGWZ3NCy53Gz0QfoNrhAQ48HnBuSD1hsrY0zUTTn6EP3MGK_/pubhtml?gid=0&amp;single=true&amp;urp=gmail_link</t>
    </r>
  </si>
  <si>
    <t>auto_start</t>
  </si>
  <si>
    <t>auto_stop</t>
  </si>
  <si>
    <t>manual_start</t>
  </si>
  <si>
    <t>manual_stop</t>
  </si>
  <si>
    <t>start_diff</t>
  </si>
  <si>
    <t>stop_diff</t>
  </si>
  <si>
    <t>Gap</t>
  </si>
  <si>
    <t>Orientation</t>
  </si>
  <si>
    <t>Nucleotide_length</t>
  </si>
  <si>
    <t>AA_length</t>
  </si>
  <si>
    <t>Frame</t>
  </si>
  <si>
    <t>Start_codon</t>
  </si>
  <si>
    <t>Glimmer</t>
  </si>
  <si>
    <t>BLASTP_evidence</t>
  </si>
  <si>
    <t>Frames_evidence</t>
  </si>
  <si>
    <t>Ribosome_Binding_Sites_evidence</t>
  </si>
  <si>
    <t>GeneMarkS_evidence</t>
  </si>
  <si>
    <t>Starterator_evidence</t>
  </si>
  <si>
    <t>Starterator_URL</t>
  </si>
  <si>
    <t>http://phages.wustl.edu/starterator/</t>
  </si>
  <si>
    <t>Review notes</t>
  </si>
  <si>
    <t>Class</t>
  </si>
  <si>
    <t>terminase, large subunit</t>
  </si>
  <si>
    <t>-</t>
  </si>
  <si>
    <t>plus</t>
  </si>
  <si>
    <t>GTG</t>
  </si>
  <si>
    <t>Glimmer call with strength 10.62 agrees with GenemarkS start</t>
  </si>
  <si>
    <t>BLASTP hit Suzy terminase, (YP_009802962), evalue = 0, score = 1021, query covers entire length of subject</t>
  </si>
  <si>
    <t>Potential alternative start at position 25, unlikely given upstream start</t>
  </si>
  <si>
    <t>Position 1 had highest RBS z score of 2.809 out of 4 potential alternatives</t>
  </si>
  <si>
    <t>Coding potential is not contained within auto start, alternative start at 64123 does contain entire coding potential, but no coding potential between 64123 start and the auto-start</t>
  </si>
  <si>
    <t>Starterator says auto-start is annotated start</t>
  </si>
  <si>
    <t>http://phages.wustl.edu/starterator/Pham21332Report.pdf</t>
  </si>
  <si>
    <t>portal protein</t>
  </si>
  <si>
    <t>Glimmer start call agrees with that of GeneMark (1521). has a Glimmer score of 14.69</t>
  </si>
  <si>
    <t>BLASTP hit Terapin, (YP_009277741.1), evalue=0, score=929, query covers entire sequence with internal differences</t>
  </si>
  <si>
    <t>Most upstream possible start, reading frames 1 and 2 have stop codons, next start codon in same frame is 152 base pairs away</t>
  </si>
  <si>
    <t>Position 1 had highest z score of 3.192 compared to downstream which had a weak score</t>
  </si>
  <si>
    <t>Coding potential is contained within the auto start. Some coding potential exists beyond stop codon, but that can not be adjusted.</t>
  </si>
  <si>
    <t>http://phages.wustl.edu/starterator/Pham52992Report.pdf</t>
  </si>
  <si>
    <t>Ashley</t>
  </si>
  <si>
    <t>Ella</t>
  </si>
  <si>
    <t>function unknown</t>
  </si>
  <si>
    <t>ATG</t>
  </si>
  <si>
    <t>Glimmer call with 1.4. However, GeneMarks does not have a start nuleotide number.</t>
  </si>
  <si>
    <t xml:space="preserve">BLASTP hit Terapin, (YP_009277742.1), e score=7*10^-26, max &amp; total score is 100, Query cover is 98%, with 78.12% identity.  </t>
  </si>
  <si>
    <t xml:space="preserve">Possible alternative upstream start at 3216. </t>
  </si>
  <si>
    <t xml:space="preserve">Zscore is the same for both possible gene sequences. Zscore is 1.758. </t>
  </si>
  <si>
    <t>GeneMarks does not register this as a gene.</t>
  </si>
  <si>
    <t>Starterator registers this as a gene and does confirm the start with phage BiteSize</t>
  </si>
  <si>
    <t>http://phages.wustl.edu/starterator/Pham7271Report.pdf</t>
  </si>
  <si>
    <t>it;s great</t>
  </si>
  <si>
    <t xml:space="preserve">Glimmer call with strength 8.85 agrees with GeneMark start of 3422. </t>
  </si>
  <si>
    <t>BLASTP hit with Terapin, (YP_009277743.1), e value= 0.001, Query cover is only 26%, Max score= 51.2, 50.67% identity</t>
  </si>
  <si>
    <t xml:space="preserve">Possible alternative start locations at position 3441, 3445. But, unlikely given the most upstream start and frequent stop codons involved. </t>
  </si>
  <si>
    <t xml:space="preserve">Most likely option has the highest z score of 2.56 (position one) </t>
  </si>
  <si>
    <t xml:space="preserve">Genemarks agrees with the potential coding acitvity of this gene. </t>
  </si>
  <si>
    <t xml:space="preserve">There is no starterator evidence. Skips from 99036 to 99038. </t>
  </si>
  <si>
    <t>Pham number is 99037</t>
  </si>
  <si>
    <t xml:space="preserve">Evidence is in favor of 3422 start, with other starts being in different frames and having less to offer. </t>
  </si>
  <si>
    <t xml:space="preserve">Glimmer call with strength 9.18 agrees with GeneMark start of 4290. </t>
  </si>
  <si>
    <t xml:space="preserve">BLASTP hit with terapin, (YP_009277743.1), e value of 3e-20, max score is 93.6, Query cover is 73%, 44.88% identity. </t>
  </si>
  <si>
    <t>Frames lists two alternative start sites for this gene. But, position one has the most upstream and aligns nicely with the previous gene</t>
  </si>
  <si>
    <t>Position one has a zscore of 1.75.position two zscore is 2.551, position 6 has zscore of 2.148 with position 7 having a zscore of 2.814. However, the higher zscores have shorter coding region than position one.</t>
  </si>
  <si>
    <t xml:space="preserve">Genemarks has high potential coding region within this gene. </t>
  </si>
  <si>
    <t>Has pham number of 9572. Start agrees with suzy and Beyoncage. However, it is not entirely confirmed with LilyPad. Completely confirmed with the other two phages</t>
  </si>
  <si>
    <t>http://phages.wustl.edu/starterator/Pham9572Report.pdf</t>
  </si>
  <si>
    <t>Next start is much farther down, so while the Blast is odd, that seems to be the norm for LilyPad. Otherwise evidence supports 4290 start.</t>
  </si>
  <si>
    <t>Function Unknown</t>
  </si>
  <si>
    <t>Glimmer call strength of 12.97 agrees with GeneMark start of 4796</t>
  </si>
  <si>
    <t>BLASTP hit with Terapin, (YP_009277744.1), e value= 2e-12, max score is 65.1, Query cover is 92% with a percent identity of 78.43%</t>
  </si>
  <si>
    <t>Frames lists three alternative start sites at 4807, 4831, and 4883. Upstream starting postion is most likely.</t>
  </si>
  <si>
    <t>Zscore of position one is the highest option at 2.418. The other potential options has zscore of 1.436</t>
  </si>
  <si>
    <t xml:space="preserve">Genemarks has high coding potential of this range. However has a small gene region in general. </t>
  </si>
  <si>
    <t xml:space="preserve">Has pham number of 11840. Start of LilyPad agrees with Suzy and Beyoncage. Yet, it is not completely confirmed. </t>
  </si>
  <si>
    <t>http://phages.wustl.edu/starterator/Pham11840Report.pdf</t>
  </si>
  <si>
    <t>Looks good for 4796 start. This gene is nicer on the eyes than previous genes.</t>
  </si>
  <si>
    <t>Glimmer call strength of 14.67 agrees with GeneMark start of 4957.</t>
  </si>
  <si>
    <t xml:space="preserve">BLASTP hit with Terapin, (YP_009277745.1), Max score of 140, e value= 4e-41, 98% query cover with a 80.68% identity. </t>
  </si>
  <si>
    <t xml:space="preserve">Ever so slight overlap with previous gene, but not unusual. has one other alternative start site at 4987 but is unlikely. </t>
  </si>
  <si>
    <t xml:space="preserve">Zscore of position one is 2.153. Zscore of position two is 2.412. If start were moved to 4987, 30 base pairs would be lost. </t>
  </si>
  <si>
    <t xml:space="preserve">Genemarks has listed as high coding potential of the position one region. Slightly more red coding potential right before the start of the black region. </t>
  </si>
  <si>
    <t xml:space="preserve">Has pham number of 20314. Starterater lines up with the start of Suzy, LittleFella, and Bitesize. But Lilypad is not entirely confirmed. </t>
  </si>
  <si>
    <t>http://phages.wustl.edu/starterator/Pham20314Report.pdf</t>
  </si>
  <si>
    <t xml:space="preserve">Starterator and Genemarks support the 4957 start over 4987 downstream start. </t>
  </si>
  <si>
    <t>Kennedi</t>
  </si>
  <si>
    <t>Marisa</t>
  </si>
  <si>
    <t>Glimmer Call with strength 9.73, agrees with GeneMarks Start</t>
  </si>
  <si>
    <t>BLASTP hit Terapin, (YP) , evalue=e^-108, score=388</t>
  </si>
  <si>
    <t>Potential alternative start at 5688, 5690, unlikely given downstream start</t>
  </si>
  <si>
    <t>Position 1 had highest RBS z-score of 2.793 out of 3 alternatives</t>
  </si>
  <si>
    <t>Coding potential is contained within autostart</t>
  </si>
  <si>
    <t>http://phages.wustl.edu/starterator/Pham19747Report.pdf</t>
  </si>
  <si>
    <t>Evidence is in favor of 5406 start</t>
  </si>
  <si>
    <t>metalloprotease</t>
  </si>
  <si>
    <t>Glimmer Call with strength 3.67, disagrees with GeneMarkS start, GeneMarkS start is 6360</t>
  </si>
  <si>
    <t>BLASTP hit Suzy peptidase (YP_009802970.1), evalue=1e^-45 score=179 Query Cover 100%</t>
  </si>
  <si>
    <t xml:space="preserve">Most upstream potential start, frames 1 and 2 have stop codons. Potential alternative start at position 6360 105 base pairs away. </t>
  </si>
  <si>
    <t>alternative position has RBS zscore of 2, compared to auto start zscore of 1.446</t>
  </si>
  <si>
    <t>coding potential is contained within autostart</t>
  </si>
  <si>
    <t>Starterator says autostart is annotated start</t>
  </si>
  <si>
    <t>http://phages.wustl.edu/starterator/Pham99676Report.pdf</t>
  </si>
  <si>
    <t>Agree with start at 6255 rather than downstream in order to maximize coding potential</t>
  </si>
  <si>
    <t>Glimmer Call with strength 12.39, agrees with GeneMarkS start</t>
  </si>
  <si>
    <t>BLASTP hit Suzy, evalue=e^-136 score=369 NCBI Blast hit Terapin (YP_009277748.1) evalue= 7e^-95 score=288 query cover=100% identity=73%</t>
  </si>
  <si>
    <t>Most upstream possible start. potential alternative start with higher zscore at pos 7089, unlikely due to large gap</t>
  </si>
  <si>
    <t>Position 1 has zscore 2.433</t>
  </si>
  <si>
    <t>http://phages.wustl.edu/starterator/Pham56534Report.pdf</t>
  </si>
  <si>
    <t>agree with this start, the next possible start is much further downstream</t>
  </si>
  <si>
    <t>Glimmer Call with strength 11.49, agrees with GeneMarkS start</t>
  </si>
  <si>
    <t>BLASTP hit Suzy (YP_009802972.1) evalue=1e^-54 score=209 query cover=100% identity=80%</t>
  </si>
  <si>
    <t>Frames 1 and 3 have stop codons, next potential start 30 base pairs away, is not LORF</t>
  </si>
  <si>
    <t xml:space="preserve">Position 1 has highest RBS zscore of 2.99 compared to all alternative starts. </t>
  </si>
  <si>
    <t>Coding potential contained entirely in autostart</t>
  </si>
  <si>
    <t>http://phages.wustl.edu/starterator/Pham57330Report.pdf</t>
  </si>
  <si>
    <t>Evidence is in favor of start at 7439</t>
  </si>
  <si>
    <t>major capsid protein</t>
  </si>
  <si>
    <t>Glimmer Call with strength 12.32, agrees with GeneMarkS start</t>
  </si>
  <si>
    <t>BLASTP hit Suzy major capsid protein (YP_009802973.1), evalue=0 score=736 query cover=100% identity= 92%</t>
  </si>
  <si>
    <t>Frames 2 and 3 have stop codons, next potential start has low zscore and is 360 base pairs away</t>
  </si>
  <si>
    <t>Position 2 has highest RBS zscore of 2.96, compared to all alternative starts</t>
  </si>
  <si>
    <t xml:space="preserve">Coding potential is mostly contained within auto start, alternative starts do not contain entire coding potential. </t>
  </si>
  <si>
    <t>Staterator says auto start is annotated start</t>
  </si>
  <si>
    <t>http://phages.wustl.edu/starterator/Pham8871Report.pdf</t>
  </si>
  <si>
    <t>Evidence is in favor of start at 7834</t>
  </si>
  <si>
    <t>Cassandra</t>
  </si>
  <si>
    <t>Nathaniel</t>
  </si>
  <si>
    <t>endonuclease VII</t>
  </si>
  <si>
    <t>A Glimmer call with a strength of 14.97, and the Glimmer start agrees with the GeneMarkS start</t>
  </si>
  <si>
    <t xml:space="preserve">BLASTP hit Suzy function unknown (YP_009802974.1), evalue= e^-53 score=205, query contains length of sequence with some internal differences </t>
  </si>
  <si>
    <t xml:space="preserve">Potential alternative start at position 1863, but has overlap with previous gene. Other 2 reading frames come up with stop codons </t>
  </si>
  <si>
    <t>Position 1 had the highest Z score: 2.551 V of the top 4  compared to weaker upstream and downstem score</t>
  </si>
  <si>
    <t xml:space="preserve">Starterator disagrees with autostart, and places it at 2 with Terapin. Starterator is the only source that has this placement. </t>
  </si>
  <si>
    <t>http://phages.wustl.edu/starterator/Pham4827Report.pdf</t>
  </si>
  <si>
    <t xml:space="preserve">Evidence is in favor of start at 8994. Staterator might have changed, but the autostart now agrees with annotated starts </t>
  </si>
  <si>
    <t xml:space="preserve">A Glimmer call with a score of 11.25. The Glimmer Start and GeneMarkS start agrees. </t>
  </si>
  <si>
    <t xml:space="preserve">BLASTP hit Suzy function head to tail connector complex (YP_009802975.1) with a score of 172 and e value of 2e^-43. Query contains length of sequence with a few internal differences. </t>
  </si>
  <si>
    <t xml:space="preserve">Most upstream postion. Frame 1 has stop codons throughout. Frame 3 doesn't have any stop codons, but does not line up with the start codons. </t>
  </si>
  <si>
    <t>Position 1 had the highest Z score: 2.284 out of all the potential options</t>
  </si>
  <si>
    <t>Starterator says auto start is annotated start</t>
  </si>
  <si>
    <t>http://phages.wustl.edu/starterator/Pham98549Report.pdf</t>
  </si>
  <si>
    <t>Evidence is in favor of start at 9536. While the start isn't the most annotated start, it is the most annotated start for us since we do not have start 3</t>
  </si>
  <si>
    <t>head-to-tail adaptor</t>
  </si>
  <si>
    <t xml:space="preserve">A Glimmer call with a strength of 8.45. Glimmer start (9901) and GeneMark start (9856) disagree. </t>
  </si>
  <si>
    <t>BLASTP hit Terapin (YP_009277753.1) function unknown (side note: Madi also popped up with the same score and e value, is identical to Terapin and function is head-to-tail stopper). Score= 177 , evalue= 9e^-45. Query convers entire length with some internal differences. (for start: 9901). Looking at start for 9856 it also hits Terapin and Madi, with a score of 197 and evalue of 8e^-51.</t>
  </si>
  <si>
    <t xml:space="preserve">Potential alternative upstream at start codon in positon 9856 (GeneMark start), has a 1 AA overlap. Frames 2 and 3 have stop codons that come up. If we take auto start, we would lose coding potential. </t>
  </si>
  <si>
    <t>Position 1 had the highest Z score:2.31 out of all the potential options. The more upstream positon had a Z score of 1.921 so not that far off</t>
  </si>
  <si>
    <t>The auto start does not agree with the annotated start</t>
  </si>
  <si>
    <t>Starterator says auto start is not the annotated start and agrees with the more upstream position.</t>
  </si>
  <si>
    <t>http://phages.wustl.edu/starterator/Pham96669Report.pdf</t>
  </si>
  <si>
    <t>The evidence indicates that the choosen start at  9856 is in favor, however the GeneMarkS evidence section should be changed to reflect the fact that the autostart does not contain all coding potential</t>
  </si>
  <si>
    <t>minor capsid protein</t>
  </si>
  <si>
    <t xml:space="preserve">A Glimmer call with score of 12.06. Glimmer start and GeneMark start agree. </t>
  </si>
  <si>
    <t>BLASTP hit Terapin (YP_009277754) function unknown (also hit Bite Size (had same sequence, score, and evalue) with a function of minor capsid protein. Score= 213, evalue= 8e^-56</t>
  </si>
  <si>
    <t>Potential alternative downstream at 10316. Stop codons present in other reading frames</t>
  </si>
  <si>
    <t>Positon 1 had the highest z score:2.412 out of all possibilities</t>
  </si>
  <si>
    <t>http://phages.wustl.edu/starterator/Pham98614Report.pdf</t>
  </si>
  <si>
    <t>The evidence indicates the start at 10328 fits within provided evidence</t>
  </si>
  <si>
    <t>tail terminator</t>
  </si>
  <si>
    <t>A Glimmer call with a score of 5.51 and agrees with the start of GeneMark</t>
  </si>
  <si>
    <t>BLASTP hit Suzy (YP_009802978 ) function: head-to-tail connector complex. score of 215, evalue= 3e^-56</t>
  </si>
  <si>
    <t>Potential alternative start at 10678. other frames have a stop codon come in to cut off around 200. The auto has a 4 nucleotide overlap.</t>
  </si>
  <si>
    <t>Position 1 had the highest z score:3.05 of all options</t>
  </si>
  <si>
    <t>http://phages.wustl.edu/starterator/Pham99153Report.pdf</t>
  </si>
  <si>
    <t>Evidence is in favor of start at 10585, but you might make mention that there is a four nucleotide overlap in the frames evidence.</t>
  </si>
  <si>
    <t>A Glimmer call with score 13.02, agrees with GeneMarkS start</t>
  </si>
  <si>
    <t>BLASTP hit Terapin (YP_009277756.1) score 130 evalue 1e^-30, NCBI Blast hit Suzy (YP_009802979.1) score 132 evalue 1e^-37; both hypothetical protein</t>
  </si>
  <si>
    <t>Most upstream possible start</t>
  </si>
  <si>
    <t>RBS zscore of 2.665, highest of all alternatives.</t>
  </si>
  <si>
    <t>Coding potential contained within autostart</t>
  </si>
  <si>
    <t>Starterator says autostart is annotated start, start is unique to lilypad</t>
  </si>
  <si>
    <t>http://phages.wustl.edu/starterator/Pham57235Report.pdf</t>
  </si>
  <si>
    <t>A Glimmer call with score 0.76, very weak, GeneMarkS does not indicate a gene present</t>
  </si>
  <si>
    <t>BLASTP hit LittleFella hypothetical protein (QNJ55331.1) evalue 7e^-27 score 117</t>
  </si>
  <si>
    <t>Not the most upstream start, other potential alternatives have too large an overlap to be viable options</t>
  </si>
  <si>
    <t>RBS zscore of 1.148, lowest of all alternatives. However, small overlap with previous gene indicates that a strong ribosomal binding site may not be necessary.</t>
  </si>
  <si>
    <t>Coding potential undetected</t>
  </si>
  <si>
    <t>Starterator says autostart is annotated start, this start is called 100% of the time when present.</t>
  </si>
  <si>
    <t>http://phages.wustl.edu/starterator/Pham55020Report.pdf</t>
  </si>
  <si>
    <t>major tail protein</t>
  </si>
  <si>
    <t>A Glimmer call with score 13.57, disagrees with GeneMarkS start 11520.</t>
  </si>
  <si>
    <t>BLASTP hit LittleFella major tail protein (QNJ55332.1) evalue e^-145 score 511</t>
  </si>
  <si>
    <t>Most upstream possible start, has a -4 overlap with previous gene, frames 1 and 2 contain stop codons.</t>
  </si>
  <si>
    <t xml:space="preserve">RBS zscore of 2.551 higher than all potential alternatives. </t>
  </si>
  <si>
    <t xml:space="preserve">Coding potential is not contained within auto start, some coding potential exists outside of autostart. </t>
  </si>
  <si>
    <t>Starterator says autostart is annotated start, GeneMarkS start called only 6.1% of the time when present.</t>
  </si>
  <si>
    <t>http://phages.wustl.edu/starterator/Pham10168Report.pdf</t>
  </si>
  <si>
    <t>tail assembly chaperone</t>
  </si>
  <si>
    <t>A Glimmer call with strength 10.5 agrees with GeneMarkS start.</t>
  </si>
  <si>
    <t>BLASTP hit LittleFella tail assembly chaperone (QNJ55333.1) evalue 1e^-72 score 270, NCBI Blast hit Terapin however LittleFella has higher percent identity of 73.22%</t>
  </si>
  <si>
    <t>Most upstream potential start</t>
  </si>
  <si>
    <t>RBS zscore of 2.163, not highest out of all alternatives but upstream start supports this gene.</t>
  </si>
  <si>
    <t>Coding potential is not entirely contained within autostart some potential exists outside of start.</t>
  </si>
  <si>
    <t>Starterator says autostart is annotated start.</t>
  </si>
  <si>
    <t>http://phages.wustl.edu/starterator/Pham82659Report.pdf</t>
  </si>
  <si>
    <t>TTG</t>
  </si>
  <si>
    <t xml:space="preserve">A Glimmer call with strength of 4.3 agreees with GeneMarkS start. </t>
  </si>
  <si>
    <t>BLASTP hit Sienna, Madi, Djokovic (AVP43298.1), and BiteSize tail assembly chaperone each with evalue 3e^-28 and score 122.</t>
  </si>
  <si>
    <t>Multiple other alternative starts that are more upstream, however they are unlikely the true start due to very large overlaps.</t>
  </si>
  <si>
    <t>RBS zscore of 1.985, alternative starts have higher score.</t>
  </si>
  <si>
    <t xml:space="preserve">Coding potential has spikes outside of autostart, however most coding potential is contained within the autostart. </t>
  </si>
  <si>
    <t>Starterator says autostart is annotated start. Start is unique to LilyPad</t>
  </si>
  <si>
    <t>http://phages.wustl.edu/starterator/Pham14185Report.pdf</t>
  </si>
  <si>
    <t>Tape Measure Protein</t>
  </si>
  <si>
    <t xml:space="preserve">Glimmer call with strength of 9.11. Agrees with geneMarks start of 13210. </t>
  </si>
  <si>
    <t xml:space="preserve">BLAST results hit LittleFella, QNJ55335.1, e-value=0, % identical=75.31%, 99% query cover, Max score=3239. </t>
  </si>
  <si>
    <t xml:space="preserve">Possible alternative start codon at position 13185 but this start overlaps too much with the previous gene. </t>
  </si>
  <si>
    <t>Z-score is highest of all other possible genes with a score of 2.398</t>
  </si>
  <si>
    <t>GeneMarks had extremely high coding potential across the entire gene.</t>
  </si>
  <si>
    <t>All other phages have confirmed start location as position 3. This lines up nicely with LilyPad</t>
  </si>
  <si>
    <t>http://phages.wustl.edu/starterator/Pham3906Report.pdf</t>
  </si>
  <si>
    <t>Looks great. Reason for 99% query coverage is just internal gaps. HUGE gene though, woah. Probably the 'tape measure?'</t>
  </si>
  <si>
    <t>Minor Tail Protein</t>
  </si>
  <si>
    <t>Glimmer call with strength og 8.0 agrees with GeneMarks start position of 19902</t>
  </si>
  <si>
    <t>First BLAST hit with phage Sienna. Query cover =100%, QOC56168.1, e-value=2e-156, Max score is 448. BLAST likewise hit four other phages with 100% query cover.</t>
  </si>
  <si>
    <t>possible alternative upstream start codon at postion 19891 but majorly overlaps with previous gene. Likewise another downstream start codon at position 19922</t>
  </si>
  <si>
    <t>First position has the highest z-score of 2.718</t>
  </si>
  <si>
    <t xml:space="preserve">GeneMarks agrees with coding range as there is extremely high coding potential within this gene. </t>
  </si>
  <si>
    <t>most phages on Startertor have the gene starting at position five. However, LilyPad matches up with position 7 with Suzy, Sienna, Madi, etc.</t>
  </si>
  <si>
    <t>http://phages.wustl.edu/starterator/Pham55372Report.pdf</t>
  </si>
  <si>
    <t>Also looks good. We love a 4 bp overlap.</t>
  </si>
  <si>
    <t>Minor tail Protein</t>
  </si>
  <si>
    <t>Glimmer score of 10.6 agrees with start codon position of 20787.</t>
  </si>
  <si>
    <t xml:space="preserve">First BLAST hit with LittleFella. Query cover is 99%, QNJ55337.1, e-value=0. Max score is 697. However, also hits Terapin and Sienna with 100% Query cover. </t>
  </si>
  <si>
    <t>Upstream alternative start site at position 20744 but overlaps majorly with previous gene. Further downstream alternative start site at position 20799.</t>
  </si>
  <si>
    <t>Z-score is highest with value of 2.903</t>
  </si>
  <si>
    <t xml:space="preserve">GeneMarks registers this gene extremely close to that of the previous gene. The black line suggests slight potential coding activity between the two genes. however, the red line says otherwise. </t>
  </si>
  <si>
    <t>Starterator has gene starting at position 31. Agrees with other close relative phages LittleFella, Terapin, Suzy</t>
  </si>
  <si>
    <t>http://phages.wustl.edu/starterator/Pham99540Report.pdf</t>
  </si>
  <si>
    <t>It has a 15 gap but everything else has a bigger gap, so. Plus LORF is good.</t>
  </si>
  <si>
    <t>minor tail protein</t>
  </si>
  <si>
    <t>Glimmer score of 10.36 agrees with start postion of GeneMarks</t>
  </si>
  <si>
    <t>BLAST hit withLittleFella. Query cover of 98% with an e-value os 2e-116, QNJ55338.1, max score=369. 41.33% percent identical</t>
  </si>
  <si>
    <t xml:space="preserve">Upstream possible start site at position 21878, but MAJORLY overlaps with previous gene. Like a crazy amount. </t>
  </si>
  <si>
    <t>Z-score of 2.433 is not the highest. The other two options with start 21999 and 22005 have z-score of 2.578</t>
  </si>
  <si>
    <t>GeneMarks has little to not distinction between this gene and the previous. Red line decreases slightly between the two genes. But the black line maintains coding potential</t>
  </si>
  <si>
    <t>Starterator has close relative genes of LilyPad starting at position. This likewise agrees with the non confirmed start of LilyPad's gene</t>
  </si>
  <si>
    <t>http://phages.wustl.edu/starterator/Pham99151Report.pdf</t>
  </si>
  <si>
    <t>Autostart looks real good. Large amount of internal gaps with best fit when blasted, and everything else is too short. LilyPad's a real novel guy.</t>
  </si>
  <si>
    <t>Glimmer score with strength 9.06 agrees with GeneMarks start of 23.648</t>
  </si>
  <si>
    <t>BLAST first hit with LittleFella. Has query cover of 97% with e-value of 4e-54. QNJ55340.1, 83.67% identical, max score of 174</t>
  </si>
  <si>
    <t>Upstream potential start codon at postion 23635. Additional downstream start possible at position 23660.</t>
  </si>
  <si>
    <t xml:space="preserve">Z-score of 1.975 is not the highest of the batch. Z-score of 3.213 at start position of 23810. However, difference of 162 nucleotide bases. </t>
  </si>
  <si>
    <t xml:space="preserve">Genemarks has high coding potential at the auto start codon position. </t>
  </si>
  <si>
    <t>Starterator registers possible start position of LilyPad at 10. However, no other phage has that confirmed position. Most phages start at a confirmed position of 6, 8 , or 7. LilyPad has lines at positions 5 and 7. More than likely codon starts at position 7.</t>
  </si>
  <si>
    <t>http://phages.wustl.edu/starterator/Pham68478Report.pdf</t>
  </si>
  <si>
    <t>The starator here is not the same as the one on pecaan? Also, consider the start very very close to the autostart- it is hard to tell between the two which may be better.</t>
  </si>
  <si>
    <t>A Glimmer call with a strength of 10.47, both Glimmer and GeneMark starts agree</t>
  </si>
  <si>
    <t xml:space="preserve">BLASTP hit LittleFella (QNJ55341) with the function of minor tail protein. Score of 640 and e-value=0.0. Minor internal differences. </t>
  </si>
  <si>
    <t xml:space="preserve">Most upstream start.other frames have stop codons present early in the sequence. </t>
  </si>
  <si>
    <t xml:space="preserve">Position 1 has a Z Score of 2.61, not the highest, but only behind by 0.02. </t>
  </si>
  <si>
    <t xml:space="preserve">Coding potential is contained within in the autostart. </t>
  </si>
  <si>
    <t>Starterator says that the auto start is the annotated start</t>
  </si>
  <si>
    <t>http://phages.wustl.edu/starterator/Pham96239Report.pdf</t>
  </si>
  <si>
    <t>Everything makes sense. You might also mention the 4 nucleotide overlap with the next gene</t>
  </si>
  <si>
    <t>A Glimmer call with a strength of 2.72. The Glimmer and GeneMark start agree.</t>
  </si>
  <si>
    <t>BLASTP hit Suzy(YP_009802989.1) function: minor tail protein. Score of 110 and e-value of 2e^-24. Had a better hit with a draft gene (Summit Academy), score of 214 and evalue of 1e^-55.</t>
  </si>
  <si>
    <t xml:space="preserve">Most upstream start with only an overlap of 4 with previous gene. Other frames have frequenct stop codons. </t>
  </si>
  <si>
    <t>Position 1 has the highest Z score with a value of 2.726.</t>
  </si>
  <si>
    <t>There is no starterator</t>
  </si>
  <si>
    <t>~~ PHAM 99328 DNE, pham only has lilypad in it</t>
  </si>
  <si>
    <t xml:space="preserve">Possible that this gene is just a novel, unknown gene. </t>
  </si>
  <si>
    <t>Everything makes sense. One piece of evidence you could add is that the pham for the starterator only has LilyPad in it.</t>
  </si>
  <si>
    <t xml:space="preserve">A Glimmer call with a strength of 3.34. The Glimmer and GeneMark start agree. </t>
  </si>
  <si>
    <t xml:space="preserve">BLASTP hit OneUp (YP_009274470.1) function unknown. Score= 186 and evalue= 3e^-47. Lots of internal differences. </t>
  </si>
  <si>
    <t xml:space="preserve">Potential alternative, upstream at 26089. Other reading frames have stop codons. </t>
  </si>
  <si>
    <t>Has the highest Z score of 2.698.</t>
  </si>
  <si>
    <t>Coding potential shows that annotated start is the auto start</t>
  </si>
  <si>
    <t>Starterator does not have anything matching up...</t>
  </si>
  <si>
    <t>http://phages.wustl.edu/starterator/Pham100205Report.pdf</t>
  </si>
  <si>
    <t>The starterator report you have here no londer exists. The new report is below. Otherwise everything looks good. http://phages.wustl.edu/starterator/Pham100205Report.pdf</t>
  </si>
  <si>
    <t>A Glimmer call with a strength 10.89. The starts agree for both Glimmer and GeneMark.</t>
  </si>
  <si>
    <t xml:space="preserve">BLASTP hit Wojtek (UJQ86364.1) with the function of lysin A. Score of 673 and an e-value:0.0. Minor internal differences. Had a stronger match with a draft gene of Patos with a score of 700 and evalue of 0.0. </t>
  </si>
  <si>
    <t xml:space="preserve">Most upstream start. Other reading frames have stop codons show up quickly. </t>
  </si>
  <si>
    <t xml:space="preserve">Has a Z score of 2.14, a more downstream start has a better score, but less sequence. </t>
  </si>
  <si>
    <t xml:space="preserve">Coding potential agrees with auto start. </t>
  </si>
  <si>
    <t>Starterator says that autostart is the annotated start.</t>
  </si>
  <si>
    <t>http://phages.wustl.edu/starterator/Pham100803Report.pdf</t>
  </si>
  <si>
    <t>Once again the starterator is updated. Otherwise it looks good. http://phages.wustl.edu/starterator/Pham100803Report.pdf</t>
  </si>
  <si>
    <t>holin</t>
  </si>
  <si>
    <t>A Glimmer call with a strength of 7.4. The Glimmer and GeneMark start agree.</t>
  </si>
  <si>
    <t>BLASTP hit Vine (QZD97732.1) with function of membrane protein. Score of 135 and e value: 4e^-32.</t>
  </si>
  <si>
    <t xml:space="preserve">Most upstream start. Other reading frames, especially one, have stop codons throughout. </t>
  </si>
  <si>
    <t xml:space="preserve">Has a Z score of 2.82. That is the highest out of all options. </t>
  </si>
  <si>
    <t xml:space="preserve">Coding potential contains auto start and auto stop. </t>
  </si>
  <si>
    <t>http://phages.wustl.edu/starterator/Pham97087Report.pdf</t>
  </si>
  <si>
    <t>membrane protein</t>
  </si>
  <si>
    <t xml:space="preserve">A Glimmer call with score 2.19, agrees with GeneMarkS start. </t>
  </si>
  <si>
    <t>BLASTP hit Terapin hypothetical protein (YP_009277771.1) score 233 evalue 1e^-61 query cover 99%, NCBI Blast hit Sienna membrane protein (QOC56176.1) score 230 evalue 7e^-75 query cover 100%</t>
  </si>
  <si>
    <t>Potential alternative start upstream 28318, other frames have stop codons, upstream start unlikely due to large overlap.</t>
  </si>
  <si>
    <t>Has an RBS zscore of 1.074, one of lowest zscores of alternative starts.</t>
  </si>
  <si>
    <t>Coding potential contained within autostart. Altermative start does not contain entire coding potential.</t>
  </si>
  <si>
    <t>http://phages.wustl.edu/starterator/Pham97153Report.pdf</t>
  </si>
  <si>
    <t>A Glimmer call with 6.29 agrees with GeneMarkS start</t>
  </si>
  <si>
    <t>BLASTP hit Sienna membrane protein (QOC56177.1) with a score 328 evalue 6e^-77</t>
  </si>
  <si>
    <t>Most upstream possible start frames 2 and 3 have stop codons</t>
  </si>
  <si>
    <t>Has an RBS zscore of 2.807, highest zscore out of all alternative starts.</t>
  </si>
  <si>
    <t>Coding potential contained within autostart.</t>
  </si>
  <si>
    <t>http://phages.wustl.edu/starterator/Pham97099Report.pdf</t>
  </si>
  <si>
    <t xml:space="preserve">A Glimmer call with 7.81 agrees with GeneMarkS start. </t>
  </si>
  <si>
    <t>BLASTP hit Terapin function unknown (YP_009277773.1) with a score of 236 and evalue 2e^-62</t>
  </si>
  <si>
    <t>Most upstream possible start.</t>
  </si>
  <si>
    <t xml:space="preserve">Has an RBS zscore of 2.903 highest of all alternative starts. </t>
  </si>
  <si>
    <t xml:space="preserve">Coding potential is contained within autostart. </t>
  </si>
  <si>
    <t>http://phages.wustl.edu/starterator/Pham56904Report.pdf</t>
  </si>
  <si>
    <t>DNE</t>
  </si>
  <si>
    <t>minus</t>
  </si>
  <si>
    <t>A Glimmer call with score 3.07, GeneMarkS does not identify a gene present.</t>
  </si>
  <si>
    <t>BLASTP only came up with insignificant hits, as did NCBI Blast.</t>
  </si>
  <si>
    <t>Most upstream potential start.</t>
  </si>
  <si>
    <t>Has an RBS zscore of 1.982</t>
  </si>
  <si>
    <t>Coding potential spikes present, not consistent. GeneMarkS does not detect gene presence.</t>
  </si>
  <si>
    <t>Starerator unavailable</t>
  </si>
  <si>
    <t>http://phages.wustl.edu/starterator/Pham99724Report.pdf</t>
  </si>
  <si>
    <t>A Glimmer call with score 10, agrees with GeneMarkS start</t>
  </si>
  <si>
    <t>BLASTP hit Sienna hypothetical protein (QOC56179.1) score 273 evalue 2e^-73.</t>
  </si>
  <si>
    <t>Not the most upstream potential start, alternatives at 30641, 30521.</t>
  </si>
  <si>
    <t xml:space="preserve">Has an RBS zscore of 3.288, highest out of all starts. </t>
  </si>
  <si>
    <t>Coding potential is contained within autostart.</t>
  </si>
  <si>
    <t>http://phages.wustl.edu/starterator/Pham99038Report.pdf</t>
  </si>
  <si>
    <t>Glimmer score od 10.31 strength agrees with the GeneMarks start of 31422</t>
  </si>
  <si>
    <t>BLASTP hit no other phages. First hit was with "Gordonia Alkanivorans". Is listed as a hypothetical protein with 99% query cover and an e-value of 2e-28</t>
  </si>
  <si>
    <t xml:space="preserve">In frames evidence, there is no other upstream start site. There is another ATG start site at position 31469. </t>
  </si>
  <si>
    <t>The first position has a z-score of 2.163. However, the start site at position 31715 has a larger z-score of 2.348. Yet, lots of coding potential is lost with that selection</t>
  </si>
  <si>
    <t xml:space="preserve">GeneMarks agrees to the coding potential within the first frame for the gene. </t>
  </si>
  <si>
    <t xml:space="preserve">Within the Starterater, there is no other phage that lists the start position at 6 as it does for LilyPad. Most of the other ones start at 7, 8, 5, or 4. </t>
  </si>
  <si>
    <t>http://phages.wustl.edu/starterator/Pham22275Report.pdf</t>
  </si>
  <si>
    <t xml:space="preserve">Autostart looks the best, not very many good options for alt starts. The Blast data should be revised with a PhageDB hit vs. NCBI hit because a bacterial protein is like so totally weird, man. </t>
  </si>
  <si>
    <t>Glimmer score of 7.91 concurs with auto start and GeneMarks start of 31876</t>
  </si>
  <si>
    <t>BLASTP hit phage Terapin with query cover of 98%, e-value=2e-9, max score of 165, and 55.00% identical. YP_009277775.1</t>
  </si>
  <si>
    <t xml:space="preserve">Frames evidence shows a further upstream alternative start site at position 31827 with start codon GTG. There is no overlap with previous gene at either of the given start sites. </t>
  </si>
  <si>
    <t>Z-score of selected start site is highest at 3.056. The other upstream position only has a z-score of 0.853. LORF exists on start site at position 31780, but z-score is only at 2.804.</t>
  </si>
  <si>
    <t>GeneMarks highlights possible coding activity prior to the start of 31876. Triangle indicates start codon prior to reading frame at ~31750ish</t>
  </si>
  <si>
    <t>Starterator has 2/6 phages (excluding LilyPad) as starting at 3. LilyPad is logged at start 3. However, most genes do not start till later positions. LilyPad has lines at previous positions that could indicate a sooner start position??</t>
  </si>
  <si>
    <t>http://phages.wustl.edu/starterator/Pham18957Report.pdf</t>
  </si>
  <si>
    <t>Dunno which start position to set as. Contradicting evidence from all sources aha</t>
  </si>
  <si>
    <t>The evidence here says that the autostart is what is *most* used but since LilyPad has 2 upstream starts (one with 10 overlap and one with 38 gap vs. autostart 86 gap) I am unsure whether or not to 'go with the crowd?' Lilypad is so novel. Probably go with autostart until we get a more informed opinion here?</t>
  </si>
  <si>
    <t xml:space="preserve">Glimmer score of 8.69 agrees with auto start and GeneMarks start. </t>
  </si>
  <si>
    <t>BLASTP hit hypothetical protein in Suzy with query cover of 94%. E-value is 4e-50, with max score of 167. 67.94% identical. YP_009802997.1</t>
  </si>
  <si>
    <t xml:space="preserve">One upstream alternative start site at position 32334, yet there is a stop codon right after. There is another alternative start site at 32419 downstream. </t>
  </si>
  <si>
    <t>Z-score of 2.647 is the highest of all the options. LORF exists on other alternative start at 32234, which has a z-score f 1.877.</t>
  </si>
  <si>
    <t>GeneMarks logs a start codon slightly before the big bulk of the coding potential. But generally agrees with the selected reading frame.</t>
  </si>
  <si>
    <t>omg!!! PokyPuppy has appeared on this starterator!! Gene 77 for PP, Gene 40 for LP. However, starterator has 71.7% of phages starting at position 5. the start for the similar phages is not uniform and is inconsistent. Suzy has a start 18 confirmed.</t>
  </si>
  <si>
    <t>http://phages.wustl.edu/starterator/Pham100623Report.pdf</t>
  </si>
  <si>
    <t>Autostart at 32381 looks fine but 32309 start might be better? Smaller gap, and better on starterator. But both Blast okay (they just hit different things). Hard to tell?</t>
  </si>
  <si>
    <t>Glimmer score of 8.69 agrees with auto start of 32381, GeneMarks concurs.</t>
  </si>
  <si>
    <t>BLASTP hit hypothetical protein with Suzy with query cover of 94% and e-value of 4e-50, max score is 167. YP_009802997.1</t>
  </si>
  <si>
    <t>A number of possible alternative start sites downstream. further upstream start site not possible due to overlap with previous gene. Other downstream start sites located at 32795, 32804, and 32843.</t>
  </si>
  <si>
    <t>Selected reading frame has highest z-score of 3.039. LORF gene is located at 32736 with z-score of 2.288</t>
  </si>
  <si>
    <t>GeneMarks has start codon triangle at the selected start site. Coding potential agrees with this frame.</t>
  </si>
  <si>
    <t xml:space="preserve">Starterator has similar phages starting at 20, as does it with LilyPad. </t>
  </si>
  <si>
    <t>http://phages.wustl.edu/starterator/Pham95719Report.pdf</t>
  </si>
  <si>
    <t>This one looks fine. Yay!</t>
  </si>
  <si>
    <t xml:space="preserve">Glimmer score of 9.84 agrees with auto start and GeneMarks start location at 33565. </t>
  </si>
  <si>
    <t xml:space="preserve">BLASTP hit hypothetical protein with LittleFella. Query cover is 56% with an e-value of 7e-21. QNJ55356.1, max score is 92. </t>
  </si>
  <si>
    <t>There is a stop codon at position 33566 right after the start codon at 33565. Same scenario with the two start codons further upstream at positions 33494 and 33503. Start codon downstream at 33633.</t>
  </si>
  <si>
    <t>Z-score of 3.192, which is the highest value of them all. This reading frame is likewise the LORF.</t>
  </si>
  <si>
    <t xml:space="preserve">GeneMarks shows rapid and huge drop in coding activity shortly after reading frame begins. Start codon is inside of coding potential. </t>
  </si>
  <si>
    <t xml:space="preserve">Starterator only has four total phages with this gene. However, all phages have start of 5 (confirmed and logged). LilyPad seems to have unconfirmed start at 5 as well. </t>
  </si>
  <si>
    <t>http://phages.wustl.edu/starterator/Pham2083Report.pdf</t>
  </si>
  <si>
    <t xml:space="preserve">This one also looks good. </t>
  </si>
  <si>
    <t>No glimmer whatsoever</t>
  </si>
  <si>
    <t>BLASTP hit Nova, HNH protein(AER49800.1), score of 47(super super weak) and an e score (1e^-05)</t>
  </si>
  <si>
    <t>Most upstream potential, 2nd reading frame has immeadiate stop codon. 1sd frame would cause a later start and would stop quickly into coding.</t>
  </si>
  <si>
    <t>Has a Z score of 2.433 and is a LORF</t>
  </si>
  <si>
    <t>Coding potential is contained within auto start</t>
  </si>
  <si>
    <t>Starterator says auto start is the annotated start</t>
  </si>
  <si>
    <t>http://phages.wustl.edu/starterator/Pham100043Report.pdf</t>
  </si>
  <si>
    <t xml:space="preserve">This all looks good. </t>
  </si>
  <si>
    <t>No gene mark, but there is a glimmer score of 3.87</t>
  </si>
  <si>
    <t>BLASTP hits nothing. Literally nothing.</t>
  </si>
  <si>
    <t>Only possible coding, as 2nd frame has an immeadiate stop and 3rd frame is containing another gene. Also frame 2 will start 45 while 44 is occuring. Overlap with both 43 and 45.</t>
  </si>
  <si>
    <t xml:space="preserve">Has a Z score of 1.486 and has LORF. </t>
  </si>
  <si>
    <t>Genemarks does not agree with auto start.</t>
  </si>
  <si>
    <t>starterator does not exist</t>
  </si>
  <si>
    <t>~~</t>
  </si>
  <si>
    <t>Looks good.</t>
  </si>
  <si>
    <t>Glimmer and GeneMark agree on the start, with a glimmer score of 12.91</t>
  </si>
  <si>
    <t>BLASTP hit Little Fella (QNJ55358.1) with a score of 95 and evalue of 4e^-20</t>
  </si>
  <si>
    <t xml:space="preserve">Most upstream potential. Reading frame 2 has frequent stop codons. Frame 1 could work, but it is more downstream and coding is lost. There is 38 overlap, but that will not exist because it is with 44 which is nonexistent. </t>
  </si>
  <si>
    <t>Has a Z score of 2.508 and LORF.</t>
  </si>
  <si>
    <t>http://phages.wustl.edu/starterator/Pham73565Report.pdf</t>
  </si>
  <si>
    <t>Everything looks good to me. Visually it will be clearer when 44 isn't there. You might mention the gap between this and the one that starts at 33963</t>
  </si>
  <si>
    <t>Glimmer and GeneMark agree on start, glimmer score of 12.15</t>
  </si>
  <si>
    <t>BLASTP hit Terapin (YP_009277780.1) with a score of 69 and an evalue of 3e^-12</t>
  </si>
  <si>
    <t xml:space="preserve">Potential upstream start with only a gap of 21. Other reading frames having frequent stop codons. </t>
  </si>
  <si>
    <t>Has a Z score of 3.288</t>
  </si>
  <si>
    <t xml:space="preserve"> Genemarks is choosing the auto start for the coding potential.  </t>
  </si>
  <si>
    <t>http://phages.wustl.edu/starterator/Pham18420Report.pdf</t>
  </si>
  <si>
    <t>Everything makes sense</t>
  </si>
  <si>
    <t>Glimmer and GeneMark agree, with a strength of 12.6.</t>
  </si>
  <si>
    <t>BLASTP hit Suzy(YP_009803002.1) has a score of 176 and an evalue 1e^-44</t>
  </si>
  <si>
    <t>Most upstream possibility with only a gap of 3. Frames 1 and 3 have stop codons.</t>
  </si>
  <si>
    <t>Has a Z score of 2.62 and LORF.</t>
  </si>
  <si>
    <t>So the auto start does not line up, but it is really close to Suzy and Madi the ones that it hit in BLASTP so I think that the autostart is good.</t>
  </si>
  <si>
    <t>http://phages.wustl.edu/starterator/Pham98688Report.pdf</t>
  </si>
  <si>
    <t xml:space="preserve">One thing to mention for the starterator is that LilyPad does not have the most annotated start or the annotated start others in the cluster have. </t>
  </si>
  <si>
    <t>Glimmer and Genemark start agree. With a glimmer score of 12.09.</t>
  </si>
  <si>
    <t>BLASTP hit Suzy(YP_009803003.1) with a score of 530 and an evalue of e^-150</t>
  </si>
  <si>
    <t xml:space="preserve">Most upstream potential with an overlap of 4 nucleotides. The other reading frames have stop codons show up early on. </t>
  </si>
  <si>
    <t>Has a Z score of 2.051 and is a LORF.</t>
  </si>
  <si>
    <t xml:space="preserve">Coding potential agrees with the auto start. </t>
  </si>
  <si>
    <t xml:space="preserve">Starterator agrees with the auto start as the annotated start. </t>
  </si>
  <si>
    <t>http://phages.wustl.edu/starterator/Pham99316Report.pdf</t>
  </si>
  <si>
    <t>Glimmer and Genemakrs agree on the auto start. The glimmer score is 9.43.</t>
  </si>
  <si>
    <t>BLASTP hit Suzy(YP_009803004.1) with a score of 124 and e value of 7e^-29.</t>
  </si>
  <si>
    <t xml:space="preserve">Most upstream potential. Stop codon in frame 3. Frame 1 could work but coding potential is lost. </t>
  </si>
  <si>
    <t>Has a Z score of 2.299 and is a LORF.</t>
  </si>
  <si>
    <t xml:space="preserve">Coding potential contains the auto start. </t>
  </si>
  <si>
    <t xml:space="preserve">Starterators agrees with the auto start. </t>
  </si>
  <si>
    <t>http://phages.wustl.edu/starterator/Pham99704Report.pdf</t>
  </si>
  <si>
    <t>Glimmer start and Genemark start agree. There is a glimmer score of 8.85.</t>
  </si>
  <si>
    <t xml:space="preserve">BLASTP hit Terapin (YP_009277785.1) with a score of 195 and an e value of 2e^-50. </t>
  </si>
  <si>
    <t xml:space="preserve">Not the most upstream (most upstream has major overlap). This has overlap of 4. Other reading frames would be shorter due to earlier stop codons. </t>
  </si>
  <si>
    <t xml:space="preserve">Has a Z score of 2.803. </t>
  </si>
  <si>
    <t xml:space="preserve">Coding potential contains the auto start and stop. </t>
  </si>
  <si>
    <t xml:space="preserve">Auto start is agreed on, but not the most called start. </t>
  </si>
  <si>
    <t>http://phages.wustl.edu/starterator/Pham100173Report.pdf</t>
  </si>
  <si>
    <t>Glimmer start and genemark start agree. There is a glimmer score of 12.58.</t>
  </si>
  <si>
    <t>BLASTP hit LittleFella() with a score of 40 and a e value of 0.002. NCBI said no signficant matches were made.</t>
  </si>
  <si>
    <t>Not the most upstream, but others have major overlap. This has an overlap of 1. ok so it could be in reading frame one, just a little longer and maybe connect with teh next gene in that frame???</t>
  </si>
  <si>
    <t>Has a Z score of 3.224.</t>
  </si>
  <si>
    <t>http://phages.wustl.edu/starterator/Pham6880Report.pdf</t>
  </si>
  <si>
    <t>Glimmer and GeneMark agree. Strenght of 8.46.</t>
  </si>
  <si>
    <t>BLASTP hit Terapin(YP_009277787.1) with a score of 127 and an evalue of 6e^-30</t>
  </si>
  <si>
    <t xml:space="preserve">Most upstream with overlap of 4 nucleotides. Other frames have more recent stop codons. </t>
  </si>
  <si>
    <t>Has a Z score of 2.331 and is a LORF.</t>
  </si>
  <si>
    <t>http://phages.wustl.edu/starterator/Pham7372Report.pdf</t>
  </si>
  <si>
    <t>Glimmer score of 8.9 agrees with GeneMarkS start.</t>
  </si>
  <si>
    <t>BLASTP hit Terapin (YP_009277788.1) score 378 evalue e^-105</t>
  </si>
  <si>
    <t>Not the most upstream start, however -4 gap is ideal and farther upstream start has too large of an overlap to be plausible.</t>
  </si>
  <si>
    <t>Has a Z score of 2.395, highest of all other potential starts.</t>
  </si>
  <si>
    <t>Coding potential is contained within auto start and stop.</t>
  </si>
  <si>
    <t>http://phages.wustl.edu/starterator/Pham57078Report.pdf</t>
  </si>
  <si>
    <t>helicase</t>
  </si>
  <si>
    <t>Glimmer score 14.68 agrees with GeneMarkS start</t>
  </si>
  <si>
    <t>BLASTP hit Terapin helicase ( YP_009277790.1) score 1191 evalue 0.0</t>
  </si>
  <si>
    <t xml:space="preserve">Most upstream possible start. </t>
  </si>
  <si>
    <t>Has a Z score of 2.869, highest of all potential alternative starts.</t>
  </si>
  <si>
    <t>http://phages.wustl.edu/starterator/Pham56329Report.pdf</t>
  </si>
  <si>
    <t>endonuclease</t>
  </si>
  <si>
    <t>Glimmer score 5.73 disagrees with GeneMarkS start 39892</t>
  </si>
  <si>
    <t>BLASTP hit Suzy HNH endonuclease (YP_009803011.1) score 137 evalue 8e^-33</t>
  </si>
  <si>
    <t>Better potential start more upstream with -4 overlap at 39892</t>
  </si>
  <si>
    <t>Autostart has higher zscore of 3.146, upstream start 10 has zscore 1.855 however, -4 overlap can indicate less need for high zscore.</t>
  </si>
  <si>
    <t>Coding potential is not totally contained within autostart, coding potenital is totally contained with GeneMarkS start 39892</t>
  </si>
  <si>
    <t>Starterator says autostart is annotated start, however presence of start 10 is called 91.7% of time</t>
  </si>
  <si>
    <t>http://phages.wustl.edu/starterator/Pham99403Report.pdf</t>
  </si>
  <si>
    <t>Glimmer score 6.38, agrees with GeneMarkS start, very low glimmer score inidcates this auto annotation is incorrect</t>
  </si>
  <si>
    <t>BLASTP hit Terapin (YP_009277792.1) score 116 evalue 1e^-26</t>
  </si>
  <si>
    <t>Best start is at position 40380, has the ideal -4 overlap whereas other options have very large overlaps or very large gaps.</t>
  </si>
  <si>
    <t>RBS Z score of 2.903. Autostart Z score 2.056</t>
  </si>
  <si>
    <t>Coding potential is entirely contained by manual start, auto start does not include entire potential.</t>
  </si>
  <si>
    <t>Starterator comparisons lead to start 5 being the better option, also annotated by LittleFella</t>
  </si>
  <si>
    <t>http://phages.wustl.edu/starterator/Pham18835Report.pdf</t>
  </si>
  <si>
    <t xml:space="preserve">Glimmer score 13.69 agrees with GeneMarkS start. </t>
  </si>
  <si>
    <t>BLASTP hit Sienna (QOC56198.1) score 387 evalue 7e^-78</t>
  </si>
  <si>
    <t>Z score 3.039 is highest of all alternatives</t>
  </si>
  <si>
    <t>http://phages.wustl.edu/starterator/Pham94982Report.pdf</t>
  </si>
  <si>
    <t>Exonuclease</t>
  </si>
  <si>
    <t>Glimmer score of 14.02, however autostart disagrees with Genemarks. GeneMarks logs start at 41830, whereas Glimmer has start of 41683.</t>
  </si>
  <si>
    <t xml:space="preserve">BLAST hit an exonuclease with phage Suzy. YP_009803015.1, max score of 707, 100% Query Cover. e-value of 0. </t>
  </si>
  <si>
    <t xml:space="preserve">Autostart has a stop codon one nucleotide over. A number of alternative start sites are downstream from autostart. </t>
  </si>
  <si>
    <t xml:space="preserve">Autostart has z score of 3.192 and is a LORF. GeneMarks' start has a z-score of 2.099. </t>
  </si>
  <si>
    <t xml:space="preserve">Ever so slight coding potential at autostart. But is very inconsistent. Extremely high coding potential once GeneMarks start is initiated, </t>
  </si>
  <si>
    <t>so. many. other. phages. like. two.pages. worth. However, Suzy has start postion at 51. LilyPad has uncomfirmed one at 47. 23.8% of phages in the pham has start at position 46. Summary says that LilyPad is at 51?????? Pham has LilyPad start at 41863</t>
  </si>
  <si>
    <t>http://phages.wustl.edu/starterator/Pham99907Report.pdf</t>
  </si>
  <si>
    <t>Blasting the shorter start gives a big gap, and from the starterator, I would also agree with the 41683 autostart.</t>
  </si>
  <si>
    <t>Glimmer score of 9.42 agrees with GeneMarks start os 42828.</t>
  </si>
  <si>
    <t>BLASTP hit hypothetical protein with LittleFella. QNJ55373.1, max score of 113. 100% query cover. e value of 2e-31</t>
  </si>
  <si>
    <t>Frame overlaps directly with previous gene by one nucleotide. There are further downstream potential starts at positions with different frames. Seems like autostart is best candidate.</t>
  </si>
  <si>
    <t xml:space="preserve">z-score of 2.494. Only other higher one is 2.758 with position start at 42978. But that is a good amount of coding loss. </t>
  </si>
  <si>
    <t xml:space="preserve">GeneMarks has slight coding potential prior to its logged start. </t>
  </si>
  <si>
    <t xml:space="preserve">most other phages log a start position at 12. LilyPad likewise has this logged as uncomfirmed. </t>
  </si>
  <si>
    <t>http://phages.wustl.edu/starterator/Pham100366Report.pdf</t>
  </si>
  <si>
    <t>Yeah this one looks solid.</t>
  </si>
  <si>
    <t>AAA-ATPase</t>
  </si>
  <si>
    <t>HUGE glimmer score of 17.25 agrees with Genemarks start of 43001</t>
  </si>
  <si>
    <t>BLASTP hit a AAA-ATPase with phage Suzy. YP_009803017.1, 100% query cover, max score of 558.</t>
  </si>
  <si>
    <t xml:space="preserve">Reading frame overlaps with previous gene by 10 nucleotides. However, that is not uncommon. There are a few start codons further downstream but nothing of huge importance. </t>
  </si>
  <si>
    <t xml:space="preserve">Highest z-score of 3.288. Has LORF. </t>
  </si>
  <si>
    <t xml:space="preserve">GeneMarks agrees with the frame. Coding potential is contained within the reading frame. </t>
  </si>
  <si>
    <t xml:space="preserve">LilyPad mostly lines up with suzy for this starterater. LilyPad does not have the most annotated start. Seems like start is at position 23. </t>
  </si>
  <si>
    <t>http://phages.wustl.edu/starterator/Pham96824Report.pdf</t>
  </si>
  <si>
    <t>This one also looks good- any alternative starts present just aren't very good.</t>
  </si>
  <si>
    <t xml:space="preserve">function unknown </t>
  </si>
  <si>
    <t xml:space="preserve">Even bigger glimmer score of 18.08 agrees with GeneMarks start at 43912. </t>
  </si>
  <si>
    <t>BLASTP hit hypothetical protein with Terapin. 73% query cover. YP_009277797.1, evalue of 1e-106, max score is 318.</t>
  </si>
  <si>
    <t xml:space="preserve">No further upstream starts nor is there any likely downstream starts due to stop codons being right after the starts. </t>
  </si>
  <si>
    <t>Only has five total options. Selected gene has a z-score of 3.056 (the highest of the five options)</t>
  </si>
  <si>
    <t xml:space="preserve">GeneMarks does not register this as a gene?? Has a start within PECANN but it does not show the gene itself on the GeneMarks pages. </t>
  </si>
  <si>
    <t xml:space="preserve">LilyPad lines up with similar phages at start position 2. Such a start is found in 14% of all phages. </t>
  </si>
  <si>
    <t>http://phages.wustl.edu/starterator/Pham98844Report.pdf</t>
  </si>
  <si>
    <t>Some insane Glimmer scores over here this is so cool. Also in this case the other starts are no good. I do see it on Genemarks, it fits great.</t>
  </si>
  <si>
    <t>Glimmer score of 12.94 agrees with geneMarks start at 44631.</t>
  </si>
  <si>
    <t xml:space="preserve">BLASTP hit nothing! ahhhh!!!! But a BLAST with phagesdb hit Suzy as a protein with an unknown function. Evalue of 1e-16. score of 84. </t>
  </si>
  <si>
    <t xml:space="preserve">No further upstream starts. There are two more possible start sites further downstream but are unlikely due to the coding acitivity that would be lost. </t>
  </si>
  <si>
    <t xml:space="preserve">Only has three options. The selected reading frame has a zscore of 2.425 (the highest one avaliable). Has a LORF. </t>
  </si>
  <si>
    <t>GeneMarks shows coding potential for this reading frame. Such is contained within the start and stop codons</t>
  </si>
  <si>
    <t>Only one other phage appears on this pham report. LilyPad lines up with Djokovic's start at position 1.</t>
  </si>
  <si>
    <t>http://phages.wustl.edu/starterator/Pham11545Report.pdf</t>
  </si>
  <si>
    <t>Also looks good.</t>
  </si>
  <si>
    <t>HNH Endonuclease</t>
  </si>
  <si>
    <t>Glimmer score and call does not exist at all. GeneMarks agrees with autostart position.</t>
  </si>
  <si>
    <t>BLASTP ncbi hit a bacterial protein???? There is a phage hit (Girr YP_009957648.1). Phagesdb had no hits</t>
  </si>
  <si>
    <t xml:space="preserve">No other viable upstream options. Upstream codons immediately run into a stop codon not long after. However, there is another slightly downstream (by a few nucleotides) that seems viable at position 44853. </t>
  </si>
  <si>
    <t xml:space="preserve">Has a z-score of 2.286. The 44853 position start has the EXACT SAME z-score. However the autostart position has a LORF. </t>
  </si>
  <si>
    <t xml:space="preserve">GeneMarks shows coding potential within the given reading frame. hard to tell if start is at 44847 or 44853. </t>
  </si>
  <si>
    <t>Staterater showed phages that are not normally classified with LilyPad. Most other phages start at postion 24, but LilyPad does not have tht codon. LilyPad is logged as having the start at 16, which no other phage has.</t>
  </si>
  <si>
    <t>http://phages.wustl.edu/starterator/Pham100563Report.pdf</t>
  </si>
  <si>
    <t>yayayaya</t>
  </si>
  <si>
    <t>oxidoreductase</t>
  </si>
  <si>
    <t>Glimmer score of 12.13 agrees with autostart. GeneMarks likely agrees with autostart of 45254</t>
  </si>
  <si>
    <t>BLASTP ncbi hit phage Beyoncage, AXH67770.1, evalue of 0, 100% query cover, max score of 513</t>
  </si>
  <si>
    <t xml:space="preserve">small gap between the previous gene and this one. Thus, no other upstream start sites. There are downstream start sites but they require different frames. </t>
  </si>
  <si>
    <t xml:space="preserve">zscore of 3.001 is the highest of all the options. The autostart also has a LORF. </t>
  </si>
  <si>
    <t xml:space="preserve">GeneMarks has coding potential within this reading frame. Everything looks good. </t>
  </si>
  <si>
    <t xml:space="preserve">Starterater has phages similar to LilyPad starting at position 30. </t>
  </si>
  <si>
    <t>http://phages.wustl.edu/starterator/Pham4757Report.pdf</t>
  </si>
  <si>
    <t>woooooo</t>
  </si>
  <si>
    <t>methyltransferase</t>
  </si>
  <si>
    <t>Glimmer score of 10.97 agrees with autostart. GeneMarks also agrees with autostart of 46156</t>
  </si>
  <si>
    <t>BLASTP named the protein as a methyltranserase and top hit was with phage Suzy, YP_009803021.1, evalue of 5e-106, 100% query cover, max score of 313.</t>
  </si>
  <si>
    <t xml:space="preserve">Slight overlap with previous gene but nothing unsual.There are a few downstream start sites which would lead to coding potential loss. </t>
  </si>
  <si>
    <t>Has the highest zscore of 3.056 and likewise has a LORF. Gap of -4</t>
  </si>
  <si>
    <t xml:space="preserve">Everything looks good with GeneMarks. Has coding potential within the selected range. Start and stop codons are where they are logged to be. </t>
  </si>
  <si>
    <t xml:space="preserve">Madi and Suzy have a logged start at position 3. LilyPad also has this start. </t>
  </si>
  <si>
    <t>http://phages.wustl.edu/starterator/Pham55683Report.pdf</t>
  </si>
  <si>
    <t>it's also cool</t>
  </si>
  <si>
    <t>Glimmer score of 9.26. GeneMarks and Glimmer agrees with 46806 start.</t>
  </si>
  <si>
    <t>BLASTP hit hypothetical protein with phage suzy. YP_009803022.1, query cover of 90% and evalue of 8e-71 max score of 223</t>
  </si>
  <si>
    <t xml:space="preserve">Slight overlap with previous gene. There are a good amount of starts that occur downstream of the autostart. </t>
  </si>
  <si>
    <t>Does not have the highest z-score. z-score is 1.659. Highest z-score is 2.96 but has a start of 47223 and a gap of 413. 1.993 zscore is at position 66317 but has an EXTREME overlap with previous gene of gap of -493.</t>
  </si>
  <si>
    <t xml:space="preserve">Is present on GeneMarks. Is right before huge gene. Genemarks shows a quick delcine in coding potential right after gene has ended. Goes right into the next gene. </t>
  </si>
  <si>
    <t xml:space="preserve">Madi and Suzy has start at 4. LilyPad has this start position  as well. </t>
  </si>
  <si>
    <t>http://phages.wustl.edu/starterator/Pham99663Report.pdf</t>
  </si>
  <si>
    <t>wahoo</t>
  </si>
  <si>
    <t>DnaE-like DNA polymerase III (alpha)</t>
  </si>
  <si>
    <t>Weak glimmer score of 6.09 but genemarks and glimmer agrees with autostart of 47373</t>
  </si>
  <si>
    <t>BLASTP hit protein DnaE-Like DNA polymerase III with phage Madi. 100% query cover and evalue of 0. QYW00867.1. max score of 573.</t>
  </si>
  <si>
    <t xml:space="preserve">No possible upstream start sites because of close proximity to previous gene. There are other downstream start sites on different frames. </t>
  </si>
  <si>
    <t xml:space="preserve">Has second highest z score of 2.647. Also has a LORF. The highest z score is at psoition 47454 but that causes a gap of 90. </t>
  </si>
  <si>
    <t xml:space="preserve">Big huge gigantic gene is indeed listed on GeneMarks. Although, not the entire gene has the black lines that go over the red dashed lines. But overall GeneMarks agrees with coding potential in this frame. </t>
  </si>
  <si>
    <t>LilyPad lines up with Suzy and Madi at start position 14. A good amount of otherphages have this start as well.</t>
  </si>
  <si>
    <t>http://phages.wustl.edu/starterator/Pham56060Report.pdf</t>
  </si>
  <si>
    <t>also fine</t>
  </si>
  <si>
    <t>DnaE-like DNA Polymerase III</t>
  </si>
  <si>
    <t>Glimmer score of 10.29 agrees with GeneMarkS start</t>
  </si>
  <si>
    <t>BLASTP hit Madi DnaE-like Polymerase III (QYW00868.1) evalue 0.0 score 1509</t>
  </si>
  <si>
    <t>Gene starts directly after previous gene with 0 overlap and 0 gap</t>
  </si>
  <si>
    <t>RBS z-score of 2.384 highest of viable alternatives</t>
  </si>
  <si>
    <t>GeneMarkS evidence agrees this is the start, contains entire coding potential</t>
  </si>
  <si>
    <t>http://phages.wustl.edu/starterator/Pham100263Report.pdf</t>
  </si>
  <si>
    <t xml:space="preserve">Weak Glimmer score 1.38, GeneMarkS does not call a start here. </t>
  </si>
  <si>
    <t>BLASTP hit Terapin(YP_009277807.1) evalue 2e^-18 score 73</t>
  </si>
  <si>
    <t>Not the most upstream potential start, however, going off of starterator evidence, this is the most viable option.</t>
  </si>
  <si>
    <t>RBS z-score of 2.089, second highest of alternatives.</t>
  </si>
  <si>
    <t>GeneMarkS does not call a start here, however coding potential is present and contained within autostart and stop.</t>
  </si>
  <si>
    <t>Starterator says autostart is annotated start, other DG1 members all call this start.</t>
  </si>
  <si>
    <t>http://phages.wustl.edu/starterator/Pham99144Report.pdf</t>
  </si>
  <si>
    <t>Glimmer Score of 13.4 agrees with GeneMarkS start</t>
  </si>
  <si>
    <t>BLASTP finds very weak similarity amongst other members of cluster DG1, NCBI Blast finds no similarity</t>
  </si>
  <si>
    <t>RBS z-score of 2.284</t>
  </si>
  <si>
    <t>Starterator unavailable</t>
  </si>
  <si>
    <t>PHAM 98926</t>
  </si>
  <si>
    <t>ThyX-like thymidylate synthase</t>
  </si>
  <si>
    <t>Glimmer Score 13.28 agrees with GeneMarkS start</t>
  </si>
  <si>
    <t>BLASTP hit Suzy ThyX-like thymidylate synthase (YP_009803031.1) evalue e^-160 score 563</t>
  </si>
  <si>
    <t>RBS z-score of 3.203 highest of all alternatives</t>
  </si>
  <si>
    <t>Contains entire coding potential</t>
  </si>
  <si>
    <t>http://phages.wustl.edu/starterator/Pham2944Report.pdf</t>
  </si>
  <si>
    <t>Glimmer Score 7.93 agrees with GeneMarkS start</t>
  </si>
  <si>
    <t>BLASTP hit RobinSparkles (AXH46558.1) weak evalue 2e^-04 and score 44</t>
  </si>
  <si>
    <t>Most upstream potential start, stop codon right before start.</t>
  </si>
  <si>
    <t>RBS z-score 2.551 , highest of all alternatives</t>
  </si>
  <si>
    <t>Autostart does not contain entire coding potential, however GeneMarkS calls this start.</t>
  </si>
  <si>
    <t>Starterator says autostart is annotated start. Has the most annotated start in this pham.</t>
  </si>
  <si>
    <t>http://phages.wustl.edu/starterator/Pham41884Report.pdf</t>
  </si>
  <si>
    <t>Glimmer and GeneMarks starts do not agree, but glimmer score is 15.32</t>
  </si>
  <si>
    <t>Hit Little Fella ( QNJ55387 ) with a score of 59 and an e value 3e^-09</t>
  </si>
  <si>
    <t>There is a more upstream start (overlap of 4) other reading frames have recent stop codons</t>
  </si>
  <si>
    <t>Has a Z score of 3.039</t>
  </si>
  <si>
    <t>GeneMarks includes the auto start but could easily include the earlier one as well?</t>
  </si>
  <si>
    <t xml:space="preserve">The autostart agrees with the most called upon starts. </t>
  </si>
  <si>
    <t>http://phages.wustl.edu/starterator/Pham17480Report.pdf</t>
  </si>
  <si>
    <t>Glimmer and GeneMarks agree with a glimmer score of 10.39</t>
  </si>
  <si>
    <t>Hit Lambo (YP_009852635.1) with a score of 108 and an e value of 5e^-24</t>
  </si>
  <si>
    <t>There is a more upstream start but it has a major overlap. 2 has lots of stop codons. 3 has LORF</t>
  </si>
  <si>
    <t>Has a z score of 2.903</t>
  </si>
  <si>
    <t>GeneMarks agrees with auto start</t>
  </si>
  <si>
    <t>http://phages.wustl.edu/starterator/Pham42237Report.pdf</t>
  </si>
  <si>
    <t>GeneMarks and Glimmer agree with a glimmer score of 11.18</t>
  </si>
  <si>
    <t>Hit Suzy (YP_009803035.1) with a score of 151 and an e value of 8e^-37</t>
  </si>
  <si>
    <t xml:space="preserve">This is the most upstream despite it having a gap of 55. Other reading frames have stop codons. </t>
  </si>
  <si>
    <t>Has a Z score of 2.676</t>
  </si>
  <si>
    <t>Genemarks agrees with the auto start</t>
  </si>
  <si>
    <t>LilyPad is slightly off from the most called upon starts, don't think it can be more upstream</t>
  </si>
  <si>
    <t>http://phages.wustl.edu/starterator/Pham2715Report.pdf</t>
  </si>
  <si>
    <t>major capsid pentamer protein</t>
  </si>
  <si>
    <t xml:space="preserve">Genemark and glimmer agree on the start with a glimmer score of 3.37. </t>
  </si>
  <si>
    <t>Hit Suzy() with a score of 87 and and e value of 1e^-17 NIH found no significant match</t>
  </si>
  <si>
    <t>Most upstream potential and the other frames do have stop codons semi recent</t>
  </si>
  <si>
    <t>Has a Z score of 2.736</t>
  </si>
  <si>
    <t>I think GeneMarks contains the auto start</t>
  </si>
  <si>
    <t>http://phages.wustl.edu/starterator/Pham15482Report.pdf</t>
  </si>
  <si>
    <t>Glimmer and Genemakr starts match, with a strength of 8.03</t>
  </si>
  <si>
    <t>Hit Suzy(YP_009803037.1) with a score of 115 and an evalue of 3e^-26</t>
  </si>
  <si>
    <t>There is a more upstream potential (overlap of 4) other reading frames have stop codons especially 1</t>
  </si>
  <si>
    <t xml:space="preserve">Has a Z score of 1.37. The more upstream has a higher Z score. </t>
  </si>
  <si>
    <t>Auto start is contained in the Genemark</t>
  </si>
  <si>
    <t xml:space="preserve">Starterator agrees with teh more upstream start. </t>
  </si>
  <si>
    <t>http://phages.wustl.edu/starterator/Pham22578Report.pdf</t>
  </si>
  <si>
    <t xml:space="preserve">Nathaniel </t>
  </si>
  <si>
    <t>RuvC-like Resolvase</t>
  </si>
  <si>
    <t>Glimmer and GeneMarkS agree with a glimmer score of 7.97</t>
  </si>
  <si>
    <t xml:space="preserve">BLASTP hit RuvC-like resolvase of Sienna (QOC56225.1), evalue=1e-166, score=473    </t>
  </si>
  <si>
    <t>There are no upstream starts that would work. Only other starts are downstream in the same frame.</t>
  </si>
  <si>
    <t>Z score of 2.885 with a spacer of 17</t>
  </si>
  <si>
    <t xml:space="preserve">LilyPad does not have the most used start and it doesn't contain the start used by other phages in the subcluster. </t>
  </si>
  <si>
    <t>http://phages.wustl.edu/starterator/Pham98356Report.pdf</t>
  </si>
  <si>
    <t>Everything looks good for this annotation</t>
  </si>
  <si>
    <t>Glimmer and GeneMarkS agree with a glimmer score of 7.43</t>
  </si>
  <si>
    <t>BLASTP hit hypothetical protein SEA_SIENNA_81 of Sienna (QOC56226.1), evalue=7e-30, score=110</t>
  </si>
  <si>
    <t>Potential upstream start has large overlap with previous gene but the autostart has a -4 overlap. Other starts are downstream.</t>
  </si>
  <si>
    <t>Z score of 3.056 with a spacer of 12</t>
  </si>
  <si>
    <t>LilyPad does not have most annotated start.</t>
  </si>
  <si>
    <t>http://phages.wustl.edu/starterator/Pham1970Report.pdf</t>
  </si>
  <si>
    <t>Nothing looks out of the ordinary</t>
  </si>
  <si>
    <t>Ribbon-helix-helix DNA Binding domain</t>
  </si>
  <si>
    <t>Glimmer and GeneMarkS agree on autostart with score of 7.65</t>
  </si>
  <si>
    <t>BLASTP hit ribbon-helix-helix DNA binding domain protein of Sienna (QOC56227.1) evalue=4e-14, score=69.7</t>
  </si>
  <si>
    <t>There are multiple upstreams starts that overlap with the previous gene more than current start. Other downstream starts have a larger gap.</t>
  </si>
  <si>
    <t>Z score of 1.916 with a spacer of 12</t>
  </si>
  <si>
    <t>LilyPad does not contain most annotated start</t>
  </si>
  <si>
    <t>http://phages.wustl.edu/starterator/Pham883Report.pdf</t>
  </si>
  <si>
    <t>All good.</t>
  </si>
  <si>
    <t>DNA Primase/polymerase</t>
  </si>
  <si>
    <t>Glimmer and GeneMarkS agree with a glimmer score of 11.34</t>
  </si>
  <si>
    <t>BLASTP hit DNA primase of BiteSize (QOC56653.1), evalue=0, score=1161</t>
  </si>
  <si>
    <t xml:space="preserve">No upstream starts in the same frame as there is a stop right between this and previous gene. </t>
  </si>
  <si>
    <t>Z score of 3.224 with spacer of 12</t>
  </si>
  <si>
    <t>LilyPad does not have most annotated start, but has the most used start of those in the subcluster</t>
  </si>
  <si>
    <t>http://phages.wustl.edu/starterator/Pham55783Report.pdf</t>
  </si>
  <si>
    <t>Looks good, there is a starterator now in the system</t>
  </si>
  <si>
    <t>Glimmer and GeneMarkS agree on autostart with score of 3.02</t>
  </si>
  <si>
    <t>BLASTP hit hypothetical protein SEA_TERAPIN_85 of Terapin (YP_009277824.1), evalue=5e-07, score=60.5</t>
  </si>
  <si>
    <t>Upstream region is full of stops and autostart is the most upstream start possible.</t>
  </si>
  <si>
    <t>Z score of 3.056 with a spacer of 11</t>
  </si>
  <si>
    <t>Starterator does not exist</t>
  </si>
  <si>
    <t>http://phages.wustl.edu/starterator/Pham98673Report.pdf</t>
  </si>
  <si>
    <t>All looks good, still no starterator :(</t>
  </si>
  <si>
    <t>Very low glimmer score of 2.52. GeneMarks does not even register a start. Glimmer agrees with start of 59855.</t>
  </si>
  <si>
    <t xml:space="preserve">Gene obviously exists because ncbl hit only three other phages (terapin, suzy, and LittleFella). First hit with Terapin (YP_009277825.1). Query cover of 100%, evalue of 9e-61. </t>
  </si>
  <si>
    <t xml:space="preserve">There are further upstream starts but on different frames and there is a stop codon shortly after the start codon. Same scenario with the downstream start sites. </t>
  </si>
  <si>
    <t xml:space="preserve">Z-score of 2.715 is not the highest value. However, it is the only start with a LORF. Position 59894 has a zscore of 2.819 and a gap of 91. </t>
  </si>
  <si>
    <t>GeneMarks does not register the gene. But there is clearly coding potential within this region. It is very turbulant coding potential but the red lines are there regardless. What the heck, genemarks</t>
  </si>
  <si>
    <t>Only three phages (including LilyPad) on this starterter. Suzy is logged as having a start at position 2, so is LilyPad. LittleFella has start at positio 1.</t>
  </si>
  <si>
    <t>http://phages.wustl.edu/starterator/Pham5274Report.pdf</t>
  </si>
  <si>
    <t xml:space="preserve">I don't see any evidence for the other starts here, so it's fine I guess. </t>
  </si>
  <si>
    <t>function unkown</t>
  </si>
  <si>
    <t xml:space="preserve">Glimmer score of 14.74 agrees with start at 60242. </t>
  </si>
  <si>
    <t>ncbi blast hit only three phages (terapin, suzy, and sienna). First hit with terapin (YP_009277828). evalue of 1e-15. max score of 75.9 and 94% query cover.</t>
  </si>
  <si>
    <t xml:space="preserve">No further upstream start sites due to the previous gene. There is a slightly more downstream start site at 60248. </t>
  </si>
  <si>
    <t xml:space="preserve">Zscore of 2.163 and has a LORF. Same exact z score as a slightly downstream start of 60248. But has a slightly bigger gap. </t>
  </si>
  <si>
    <t xml:space="preserve">GeneMarks logs coding potential within this frame. Nothing unsual. Hard to tell if it starts at 60242 or 60248. </t>
  </si>
  <si>
    <t xml:space="preserve">Only three other phages (not including lilypad) on this starterter. Other three phages log start at 7. But, Lilypad logs it at 5? Is Lilypad unique in this way or do we be a lemming? LilyPad does not have a start at 7 at all. </t>
  </si>
  <si>
    <t>http://phages.wustl.edu/starterator/Pham4462Report.pdf</t>
  </si>
  <si>
    <t>again, the other starts don't have anything going for them really. The starterator is unhelpful.</t>
  </si>
  <si>
    <t xml:space="preserve">Glimmer score of 9.72. GeneMarks and Glimmer agrees with autostart. </t>
  </si>
  <si>
    <t>ncbi blast hit three other phages (Suzy, terapin, madi, and sienna). First hit with Terapin. YP_009277829.1. 94% query cover and evalue of 2e-23. max score of 97.4</t>
  </si>
  <si>
    <t>Overlaps slightly with previous gene, thus no other starts upstream. There are a few downstream starts, but that would elad to a loss in coding. However there is one slightly more stream at 60487. But, that leads to more overlap</t>
  </si>
  <si>
    <t xml:space="preserve">zscore is fourth highest with 2.21. The one further upstrem has higher z-score of 2.626. And that one has a LORF.  </t>
  </si>
  <si>
    <t xml:space="preserve">GeneMarks does not have this gene??? </t>
  </si>
  <si>
    <t xml:space="preserve">Five total phages on this starterter. All of them have starts at 2, of which LilyPad likely has. </t>
  </si>
  <si>
    <t>http://phages.wustl.edu/starterator/Pham5553Report.pdf</t>
  </si>
  <si>
    <t>Go with 60502 start.</t>
  </si>
  <si>
    <t>Glimmer score of 16.24. Glimmer and GeneMarks agree with autostart at 60824</t>
  </si>
  <si>
    <t>ncbi hit five other phages (suzy, littlefella, sienna, bitesize, and terapin). First hit with Littlefella. QNJ55400.1. Query coer of 85% with an evalue of 4e-22. Max score of 92.4</t>
  </si>
  <si>
    <t>Overlaps with previous gene and does not have any further upstream gene starts. Not many options when it comes to alternative start sites. Only two other options.</t>
  </si>
  <si>
    <t xml:space="preserve">Zscore is the lowest at 1.501. however, other two options have huge gaps (around 220) with previous gene. </t>
  </si>
  <si>
    <t xml:space="preserve">GeneMarks agrees with this coding frame as there is coding activity from the start to the end. </t>
  </si>
  <si>
    <t xml:space="preserve">Mixed results on pham. Only six phages total. 2 of them have start at 4, two of them at 5, and one at 6. LilyPad has logged start at 6. </t>
  </si>
  <si>
    <t>http://phages.wustl.edu/starterator/Pham15590Report.pdf</t>
  </si>
  <si>
    <t>other starts are soooo laaamee</t>
  </si>
  <si>
    <t>Function unknown</t>
  </si>
  <si>
    <t>Glimmer score of 12.64. GeneMarks and Glimmer agrees with start of 61089.</t>
  </si>
  <si>
    <t xml:space="preserve">ncbi blastp hit lots!!! But first hit is with hypothetical protein on sienna. QOC56237.1. Evlaue of 0 and max score of 615. 99% query cover. </t>
  </si>
  <si>
    <t>Overlaps with previous gene. There is one further upstream start at 61073 but there is shortly a stop codon after. Not many downstream starts until further along the genome.</t>
  </si>
  <si>
    <t xml:space="preserve">Zscore of 2.879. There is a start with a zscore of 3.056 but there is a HUGE gap (1231) with it. </t>
  </si>
  <si>
    <t>GeneMarks does not have this gene????</t>
  </si>
  <si>
    <t>Lots n lots of phages on this bad boy. But, with the similar phages to lilypd, they mostly start at 16, as does Lilypad</t>
  </si>
  <si>
    <t>http://phages.wustl.edu/starterator/Pham56348Report.pdf</t>
  </si>
  <si>
    <t>good</t>
  </si>
  <si>
    <t>Glimmer and GeneMarkS agree with a glimmer score of 9.52</t>
  </si>
  <si>
    <t>BLASTP hit hypothetical protein BJD55_gp129 of Yvonnetastic (YP_009301147.1), evalue=4e-19, score=84.7</t>
  </si>
  <si>
    <t>No upstream start before a stop in the same frame. Current start has a -4 overlap with previous gene</t>
  </si>
  <si>
    <t>Z score of 2.578 with a spacer of 9</t>
  </si>
  <si>
    <t>The autostart is not the most called start, but LilyPad does not have that start. The autostart has been called in other phages.</t>
  </si>
  <si>
    <t>http://phages.wustl.edu/starterator/Pham98371Report.pdf</t>
  </si>
  <si>
    <t>nice!</t>
  </si>
  <si>
    <t>Holin</t>
  </si>
  <si>
    <t>Glimmer and GeneMarkS agree with a glimmer score of 9.23</t>
  </si>
  <si>
    <t>BLASTP did not hit anything</t>
  </si>
  <si>
    <t>Other frames have nearby stops and the autostart is the most upstream start.</t>
  </si>
  <si>
    <t>Z score of 3.224 with a spacer of 9</t>
  </si>
  <si>
    <t>No starterator report exists yet</t>
  </si>
  <si>
    <t>http://phages.wustl.edu/starterator/Pham99506Report.pdf</t>
  </si>
  <si>
    <t>think you made best choice with the evidence you got. still no starterator :(</t>
  </si>
  <si>
    <t>Lysin B</t>
  </si>
  <si>
    <t>Glimmer and GeneMarkS agree with a glimmer score of 7.23</t>
  </si>
  <si>
    <t xml:space="preserve">BLASTP hit lysin B of Suzy (YP_009803056.1), evalue=6e-113,  score=333       </t>
  </si>
  <si>
    <t>No upstream starts and starts in other frames have nearby stops.</t>
  </si>
  <si>
    <t>Z score of 2.807 with a spacer of 9</t>
  </si>
  <si>
    <t>Coding potential is contained within autostart, but second start also contains the black line. The second start does not contain the red line.</t>
  </si>
  <si>
    <t>LilyPad has the start others in the cluster use, and does not have the most annotated start</t>
  </si>
  <si>
    <t>http://phages.wustl.edu/starterator/Pham99886Report.pdf</t>
  </si>
  <si>
    <t>looks like the best fit</t>
  </si>
  <si>
    <t>Glimmer and GeneMarks agree with a glimmer score of 9.92</t>
  </si>
  <si>
    <t>BLASTP hit hypothetical protein HOT44_gp96 of Suzy (YP_009803057.1), evalue=1e-45, score=150</t>
  </si>
  <si>
    <t>No upstream starts, and no starts in other frames until downstream</t>
  </si>
  <si>
    <t>Z score of 3.056 with a spacer of 9</t>
  </si>
  <si>
    <t>Coding potential is contained in autostart</t>
  </si>
  <si>
    <t>Autostart is most annotated start</t>
  </si>
  <si>
    <t>http://phages.wustl.edu/starterator/Pham1926Report.pdf</t>
  </si>
  <si>
    <t>It looks good. all grown up :(((</t>
  </si>
</sst>
</file>

<file path=xl/styles.xml><?xml version="1.0" encoding="utf-8"?>
<styleSheet xmlns="http://schemas.openxmlformats.org/spreadsheetml/2006/main" xmlns:x14ac="http://schemas.microsoft.com/office/spreadsheetml/2009/9/ac" xmlns:mc="http://schemas.openxmlformats.org/markup-compatibility/2006">
  <fonts count="15">
    <font>
      <sz val="10.0"/>
      <color rgb="FF000000"/>
      <name val="Arial"/>
      <scheme val="minor"/>
    </font>
    <font>
      <color theme="1"/>
      <name val="Arial"/>
    </font>
    <font>
      <u/>
      <color rgb="FF0000FF"/>
      <name val="Arial"/>
    </font>
    <font>
      <color theme="1"/>
      <name val="Arial"/>
      <scheme val="minor"/>
    </font>
    <font>
      <u/>
      <color rgb="FF1155CC"/>
    </font>
    <font>
      <color rgb="FF000000"/>
      <name val="Arial"/>
    </font>
    <font>
      <color rgb="FF000000"/>
      <name val="Arial"/>
      <scheme val="minor"/>
    </font>
    <font>
      <u/>
      <color rgb="FF0000FF"/>
    </font>
    <font>
      <b/>
      <color theme="1"/>
      <name val="Arial"/>
      <scheme val="minor"/>
    </font>
    <font>
      <sz val="10.0"/>
      <color theme="1"/>
      <name val="Arial"/>
    </font>
    <font>
      <sz val="10.0"/>
      <color rgb="FF222222"/>
      <name val="Arial"/>
    </font>
    <font>
      <sz val="10.0"/>
      <color rgb="FF222222"/>
      <name val="Arial"/>
      <scheme val="minor"/>
    </font>
    <font>
      <color rgb="FF222222"/>
      <name val="&quot;Helvetica Neue&quot;"/>
    </font>
    <font>
      <color theme="1"/>
      <name val="&quot;Helvetica Neue&quot;"/>
    </font>
    <font>
      <sz val="10.0"/>
      <color rgb="FF000000"/>
      <name val="Arial"/>
    </font>
  </fonts>
  <fills count="2">
    <fill>
      <patternFill patternType="none"/>
    </fill>
    <fill>
      <patternFill patternType="lightGray"/>
    </fill>
  </fills>
  <borders count="1">
    <border/>
  </borders>
  <cellStyleXfs count="1">
    <xf borderId="0" fillId="0" fontId="0" numFmtId="0" applyAlignment="1" applyFont="1"/>
  </cellStyleXfs>
  <cellXfs count="19">
    <xf borderId="0" fillId="0" fontId="0" numFmtId="0" xfId="0" applyAlignment="1" applyFont="1">
      <alignment readingOrder="0" shrinkToFit="0" vertical="bottom" wrapText="0"/>
    </xf>
    <xf borderId="0" fillId="0" fontId="1" numFmtId="0" xfId="0" applyAlignment="1" applyFont="1">
      <alignment vertical="bottom"/>
    </xf>
    <xf borderId="0" fillId="0" fontId="1" numFmtId="0" xfId="0" applyAlignment="1" applyFont="1">
      <alignment readingOrder="0" vertical="bottom"/>
    </xf>
    <xf borderId="0" fillId="0" fontId="2" numFmtId="0" xfId="0" applyAlignment="1" applyFont="1">
      <alignment readingOrder="0" vertical="bottom"/>
    </xf>
    <xf borderId="0" fillId="0" fontId="3" numFmtId="0" xfId="0" applyAlignment="1" applyFont="1">
      <alignment readingOrder="0"/>
    </xf>
    <xf borderId="0" fillId="0" fontId="4" numFmtId="0" xfId="0" applyAlignment="1" applyFont="1">
      <alignment readingOrder="0"/>
    </xf>
    <xf borderId="0" fillId="0" fontId="5" numFmtId="0" xfId="0" applyAlignment="1" applyFont="1">
      <alignment horizontal="left" readingOrder="0"/>
    </xf>
    <xf borderId="0" fillId="0" fontId="3" numFmtId="0" xfId="0" applyFont="1"/>
    <xf borderId="0" fillId="0" fontId="6" numFmtId="0" xfId="0" applyAlignment="1" applyFont="1">
      <alignment readingOrder="0"/>
    </xf>
    <xf borderId="0" fillId="0" fontId="7" numFmtId="0" xfId="0" applyAlignment="1" applyFont="1">
      <alignment readingOrder="0"/>
    </xf>
    <xf borderId="0" fillId="0" fontId="3" numFmtId="0" xfId="0" applyAlignment="1" applyFont="1">
      <alignment readingOrder="0"/>
    </xf>
    <xf borderId="0" fillId="0" fontId="8" numFmtId="0" xfId="0" applyAlignment="1" applyFont="1">
      <alignment readingOrder="0"/>
    </xf>
    <xf borderId="0" fillId="0" fontId="9" numFmtId="0" xfId="0" applyAlignment="1" applyFont="1">
      <alignment horizontal="left" readingOrder="0"/>
    </xf>
    <xf borderId="0" fillId="0" fontId="10" numFmtId="0" xfId="0" applyAlignment="1" applyFont="1">
      <alignment horizontal="left" readingOrder="0"/>
    </xf>
    <xf borderId="0" fillId="0" fontId="11" numFmtId="0" xfId="0" applyAlignment="1" applyFont="1">
      <alignment horizontal="left" readingOrder="0"/>
    </xf>
    <xf borderId="0" fillId="0" fontId="3" numFmtId="0" xfId="0" applyAlignment="1" applyFont="1">
      <alignment readingOrder="0"/>
    </xf>
    <xf borderId="0" fillId="0" fontId="12" numFmtId="0" xfId="0" applyAlignment="1" applyFont="1">
      <alignment horizontal="left" readingOrder="0"/>
    </xf>
    <xf borderId="0" fillId="0" fontId="13" numFmtId="0" xfId="0" applyAlignment="1" applyFont="1">
      <alignment readingOrder="0"/>
    </xf>
    <xf borderId="0" fillId="0" fontId="14" numFmtId="0" xfId="0" applyAlignment="1" applyFont="1">
      <alignment horizontal="lef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phages.wustl.edu/starterator/Pham18957Report.pdf" TargetMode="External"/><Relationship Id="rId84" Type="http://schemas.openxmlformats.org/officeDocument/2006/relationships/hyperlink" Target="http://phages.wustl.edu/starterator/Pham5553Report.pdf" TargetMode="External"/><Relationship Id="rId83" Type="http://schemas.openxmlformats.org/officeDocument/2006/relationships/hyperlink" Target="http://phages.wustl.edu/starterator/Pham4462Report.pdf" TargetMode="External"/><Relationship Id="rId42" Type="http://schemas.openxmlformats.org/officeDocument/2006/relationships/hyperlink" Target="http://phages.wustl.edu/starterator/Pham95719Report.pdf" TargetMode="External"/><Relationship Id="rId86" Type="http://schemas.openxmlformats.org/officeDocument/2006/relationships/hyperlink" Target="http://phages.wustl.edu/starterator/Pham56348Report.pdf" TargetMode="External"/><Relationship Id="rId41" Type="http://schemas.openxmlformats.org/officeDocument/2006/relationships/hyperlink" Target="http://phages.wustl.edu/starterator/Pham100623Report.pdf" TargetMode="External"/><Relationship Id="rId85" Type="http://schemas.openxmlformats.org/officeDocument/2006/relationships/hyperlink" Target="http://phages.wustl.edu/starterator/Pham15590Report.pdf" TargetMode="External"/><Relationship Id="rId44" Type="http://schemas.openxmlformats.org/officeDocument/2006/relationships/hyperlink" Target="http://phages.wustl.edu/starterator/Pham100043Report.pdf" TargetMode="External"/><Relationship Id="rId88" Type="http://schemas.openxmlformats.org/officeDocument/2006/relationships/hyperlink" Target="http://phages.wustl.edu/starterator/Pham99506Report.pdf" TargetMode="External"/><Relationship Id="rId43" Type="http://schemas.openxmlformats.org/officeDocument/2006/relationships/hyperlink" Target="http://phages.wustl.edu/starterator/Pham2083Report.pdf" TargetMode="External"/><Relationship Id="rId87" Type="http://schemas.openxmlformats.org/officeDocument/2006/relationships/hyperlink" Target="http://phages.wustl.edu/starterator/Pham98371Report.pdf" TargetMode="External"/><Relationship Id="rId46" Type="http://schemas.openxmlformats.org/officeDocument/2006/relationships/hyperlink" Target="http://phages.wustl.edu/starterator/Pham18420Report.pdf" TargetMode="External"/><Relationship Id="rId45" Type="http://schemas.openxmlformats.org/officeDocument/2006/relationships/hyperlink" Target="http://phages.wustl.edu/starterator/Pham73565Report.pdf" TargetMode="External"/><Relationship Id="rId89" Type="http://schemas.openxmlformats.org/officeDocument/2006/relationships/hyperlink" Target="http://phages.wustl.edu/starterator/Pham99886Report.pdf" TargetMode="External"/><Relationship Id="rId80" Type="http://schemas.openxmlformats.org/officeDocument/2006/relationships/hyperlink" Target="http://phages.wustl.edu/starterator/Pham55783Report.pdf" TargetMode="External"/><Relationship Id="rId82" Type="http://schemas.openxmlformats.org/officeDocument/2006/relationships/hyperlink" Target="http://phages.wustl.edu/starterator/Pham5274Report.pdf" TargetMode="External"/><Relationship Id="rId81" Type="http://schemas.openxmlformats.org/officeDocument/2006/relationships/hyperlink" Target="http://phages.wustl.edu/starterator/Pham98673Report.pdf" TargetMode="External"/><Relationship Id="rId1" Type="http://schemas.openxmlformats.org/officeDocument/2006/relationships/comments" Target="../comments1.xml"/><Relationship Id="rId2" Type="http://schemas.openxmlformats.org/officeDocument/2006/relationships/hyperlink" Target="https://docs.google.com/spreadsheets/d/e/2PACX-1vToasuRfxx_yfLa9ECFN4_6okwNI_5AJGWZ3NCy53Gz0QfoNrhAQ48HnBuSD1hsrY0zUTTn6EP3MGK_/pubhtml?gid=0&amp;single=true&amp;urp=gmail_link" TargetMode="External"/><Relationship Id="rId3" Type="http://schemas.openxmlformats.org/officeDocument/2006/relationships/hyperlink" Target="http://phages.wustl.edu/starterator/" TargetMode="External"/><Relationship Id="rId4" Type="http://schemas.openxmlformats.org/officeDocument/2006/relationships/hyperlink" Target="http://phages.wustl.edu/starterator/Pham21332Report.pdf" TargetMode="External"/><Relationship Id="rId9" Type="http://schemas.openxmlformats.org/officeDocument/2006/relationships/hyperlink" Target="http://phages.wustl.edu/starterator/Pham20314Report.pdf" TargetMode="External"/><Relationship Id="rId48" Type="http://schemas.openxmlformats.org/officeDocument/2006/relationships/hyperlink" Target="http://phages.wustl.edu/starterator/Pham99316Report.pdf" TargetMode="External"/><Relationship Id="rId47" Type="http://schemas.openxmlformats.org/officeDocument/2006/relationships/hyperlink" Target="http://phages.wustl.edu/starterator/Pham98688Report.pdf" TargetMode="External"/><Relationship Id="rId49" Type="http://schemas.openxmlformats.org/officeDocument/2006/relationships/hyperlink" Target="http://phages.wustl.edu/starterator/Pham99704Report.pdf" TargetMode="External"/><Relationship Id="rId5" Type="http://schemas.openxmlformats.org/officeDocument/2006/relationships/hyperlink" Target="http://phages.wustl.edu/starterator/Pham52992Report.pdf" TargetMode="External"/><Relationship Id="rId6" Type="http://schemas.openxmlformats.org/officeDocument/2006/relationships/hyperlink" Target="http://phages.wustl.edu/starterator/Pham7271Report.pdf" TargetMode="External"/><Relationship Id="rId7" Type="http://schemas.openxmlformats.org/officeDocument/2006/relationships/hyperlink" Target="http://phages.wustl.edu/starterator/Pham9572Report.pdf" TargetMode="External"/><Relationship Id="rId8" Type="http://schemas.openxmlformats.org/officeDocument/2006/relationships/hyperlink" Target="http://phages.wustl.edu/starterator/Pham11840Report.pdf" TargetMode="External"/><Relationship Id="rId73" Type="http://schemas.openxmlformats.org/officeDocument/2006/relationships/hyperlink" Target="http://phages.wustl.edu/starterator/Pham42237Report.pdf" TargetMode="External"/><Relationship Id="rId72" Type="http://schemas.openxmlformats.org/officeDocument/2006/relationships/hyperlink" Target="http://phages.wustl.edu/starterator/Pham17480Report.pdf" TargetMode="External"/><Relationship Id="rId31" Type="http://schemas.openxmlformats.org/officeDocument/2006/relationships/hyperlink" Target="http://phages.wustl.edu/starterator/Pham100205Report.pdf" TargetMode="External"/><Relationship Id="rId75" Type="http://schemas.openxmlformats.org/officeDocument/2006/relationships/hyperlink" Target="http://phages.wustl.edu/starterator/Pham15482Report.pdf" TargetMode="External"/><Relationship Id="rId30" Type="http://schemas.openxmlformats.org/officeDocument/2006/relationships/hyperlink" Target="http://phages.wustl.edu/starterator/Pham96239Report.pdf" TargetMode="External"/><Relationship Id="rId74" Type="http://schemas.openxmlformats.org/officeDocument/2006/relationships/hyperlink" Target="http://phages.wustl.edu/starterator/Pham2715Report.pdf" TargetMode="External"/><Relationship Id="rId33" Type="http://schemas.openxmlformats.org/officeDocument/2006/relationships/hyperlink" Target="http://phages.wustl.edu/starterator/Pham97087Report.pdf" TargetMode="External"/><Relationship Id="rId77" Type="http://schemas.openxmlformats.org/officeDocument/2006/relationships/hyperlink" Target="http://phages.wustl.edu/starterator/Pham98356Report.pdf" TargetMode="External"/><Relationship Id="rId32" Type="http://schemas.openxmlformats.org/officeDocument/2006/relationships/hyperlink" Target="http://phages.wustl.edu/starterator/Pham100803Report.pdf" TargetMode="External"/><Relationship Id="rId76" Type="http://schemas.openxmlformats.org/officeDocument/2006/relationships/hyperlink" Target="http://phages.wustl.edu/starterator/Pham22578Report.pdf" TargetMode="External"/><Relationship Id="rId35" Type="http://schemas.openxmlformats.org/officeDocument/2006/relationships/hyperlink" Target="http://phages.wustl.edu/starterator/Pham97099Report.pdf" TargetMode="External"/><Relationship Id="rId79" Type="http://schemas.openxmlformats.org/officeDocument/2006/relationships/hyperlink" Target="http://phages.wustl.edu/starterator/Pham883Report.pdf" TargetMode="External"/><Relationship Id="rId34" Type="http://schemas.openxmlformats.org/officeDocument/2006/relationships/hyperlink" Target="http://phages.wustl.edu/starterator/Pham97153Report.pdf" TargetMode="External"/><Relationship Id="rId78" Type="http://schemas.openxmlformats.org/officeDocument/2006/relationships/hyperlink" Target="http://phages.wustl.edu/starterator/Pham1970Report.pdf" TargetMode="External"/><Relationship Id="rId71" Type="http://schemas.openxmlformats.org/officeDocument/2006/relationships/hyperlink" Target="http://phages.wustl.edu/starterator/Pham41884Report.pdf" TargetMode="External"/><Relationship Id="rId70" Type="http://schemas.openxmlformats.org/officeDocument/2006/relationships/hyperlink" Target="http://phages.wustl.edu/starterator/Pham2944Report.pdf" TargetMode="External"/><Relationship Id="rId37" Type="http://schemas.openxmlformats.org/officeDocument/2006/relationships/hyperlink" Target="http://phages.wustl.edu/starterator/Pham99724Report.pdf" TargetMode="External"/><Relationship Id="rId36" Type="http://schemas.openxmlformats.org/officeDocument/2006/relationships/hyperlink" Target="http://phages.wustl.edu/starterator/Pham56904Report.pdf" TargetMode="External"/><Relationship Id="rId39" Type="http://schemas.openxmlformats.org/officeDocument/2006/relationships/hyperlink" Target="http://phages.wustl.edu/starterator/Pham22275Report.pdf" TargetMode="External"/><Relationship Id="rId38" Type="http://schemas.openxmlformats.org/officeDocument/2006/relationships/hyperlink" Target="http://phages.wustl.edu/starterator/Pham99038Report.pdf" TargetMode="External"/><Relationship Id="rId62" Type="http://schemas.openxmlformats.org/officeDocument/2006/relationships/hyperlink" Target="http://phages.wustl.edu/starterator/Pham11545Report.pdf" TargetMode="External"/><Relationship Id="rId61" Type="http://schemas.openxmlformats.org/officeDocument/2006/relationships/hyperlink" Target="http://phages.wustl.edu/starterator/Pham98844Report.pdf" TargetMode="External"/><Relationship Id="rId20" Type="http://schemas.openxmlformats.org/officeDocument/2006/relationships/hyperlink" Target="http://phages.wustl.edu/starterator/Pham57235Report.pdf" TargetMode="External"/><Relationship Id="rId64" Type="http://schemas.openxmlformats.org/officeDocument/2006/relationships/hyperlink" Target="http://phages.wustl.edu/starterator/Pham4757Report.pdf" TargetMode="External"/><Relationship Id="rId63" Type="http://schemas.openxmlformats.org/officeDocument/2006/relationships/hyperlink" Target="http://phages.wustl.edu/starterator/Pham100563Report.pdf" TargetMode="External"/><Relationship Id="rId22" Type="http://schemas.openxmlformats.org/officeDocument/2006/relationships/hyperlink" Target="http://phages.wustl.edu/starterator/Pham10168Report.pdf" TargetMode="External"/><Relationship Id="rId66" Type="http://schemas.openxmlformats.org/officeDocument/2006/relationships/hyperlink" Target="http://phages.wustl.edu/starterator/Pham99663Report.pdf" TargetMode="External"/><Relationship Id="rId21" Type="http://schemas.openxmlformats.org/officeDocument/2006/relationships/hyperlink" Target="http://phages.wustl.edu/starterator/Pham55020Report.pdf" TargetMode="External"/><Relationship Id="rId65" Type="http://schemas.openxmlformats.org/officeDocument/2006/relationships/hyperlink" Target="http://phages.wustl.edu/starterator/Pham55683Report.pdf" TargetMode="External"/><Relationship Id="rId24" Type="http://schemas.openxmlformats.org/officeDocument/2006/relationships/hyperlink" Target="http://phages.wustl.edu/starterator/Pham14185Report.pdf" TargetMode="External"/><Relationship Id="rId68" Type="http://schemas.openxmlformats.org/officeDocument/2006/relationships/hyperlink" Target="http://phages.wustl.edu/starterator/Pham100263Report.pdf" TargetMode="External"/><Relationship Id="rId23" Type="http://schemas.openxmlformats.org/officeDocument/2006/relationships/hyperlink" Target="http://phages.wustl.edu/starterator/Pham82659Report.pdf" TargetMode="External"/><Relationship Id="rId67" Type="http://schemas.openxmlformats.org/officeDocument/2006/relationships/hyperlink" Target="http://phages.wustl.edu/starterator/Pham56060Report.pdf" TargetMode="External"/><Relationship Id="rId60" Type="http://schemas.openxmlformats.org/officeDocument/2006/relationships/hyperlink" Target="http://phages.wustl.edu/starterator/Pham96824Report.pdf" TargetMode="External"/><Relationship Id="rId26" Type="http://schemas.openxmlformats.org/officeDocument/2006/relationships/hyperlink" Target="http://phages.wustl.edu/starterator/Pham55372Report.pdf" TargetMode="External"/><Relationship Id="rId25" Type="http://schemas.openxmlformats.org/officeDocument/2006/relationships/hyperlink" Target="http://phages.wustl.edu/starterator/Pham3906Report.pdf" TargetMode="External"/><Relationship Id="rId69" Type="http://schemas.openxmlformats.org/officeDocument/2006/relationships/hyperlink" Target="http://phages.wustl.edu/starterator/Pham99144Report.pdf" TargetMode="External"/><Relationship Id="rId28" Type="http://schemas.openxmlformats.org/officeDocument/2006/relationships/hyperlink" Target="http://phages.wustl.edu/starterator/Pham99151Report.pdf" TargetMode="External"/><Relationship Id="rId27" Type="http://schemas.openxmlformats.org/officeDocument/2006/relationships/hyperlink" Target="http://phages.wustl.edu/starterator/Pham99540Report.pdf" TargetMode="External"/><Relationship Id="rId29" Type="http://schemas.openxmlformats.org/officeDocument/2006/relationships/hyperlink" Target="http://phages.wustl.edu/starterator/Pham68478Report.pdf" TargetMode="External"/><Relationship Id="rId51" Type="http://schemas.openxmlformats.org/officeDocument/2006/relationships/hyperlink" Target="http://phages.wustl.edu/starterator/Pham6880Report.pdf" TargetMode="External"/><Relationship Id="rId50" Type="http://schemas.openxmlformats.org/officeDocument/2006/relationships/hyperlink" Target="http://phages.wustl.edu/starterator/Pham100173Report.pdf" TargetMode="External"/><Relationship Id="rId53" Type="http://schemas.openxmlformats.org/officeDocument/2006/relationships/hyperlink" Target="http://phages.wustl.edu/starterator/Pham57078Report.pdf" TargetMode="External"/><Relationship Id="rId52" Type="http://schemas.openxmlformats.org/officeDocument/2006/relationships/hyperlink" Target="http://phages.wustl.edu/starterator/Pham7372Report.pdf" TargetMode="External"/><Relationship Id="rId11" Type="http://schemas.openxmlformats.org/officeDocument/2006/relationships/hyperlink" Target="http://phages.wustl.edu/starterator/Pham99676Report.pdf" TargetMode="External"/><Relationship Id="rId55" Type="http://schemas.openxmlformats.org/officeDocument/2006/relationships/hyperlink" Target="http://phages.wustl.edu/starterator/Pham99403Report.pdf" TargetMode="External"/><Relationship Id="rId10" Type="http://schemas.openxmlformats.org/officeDocument/2006/relationships/hyperlink" Target="http://phages.wustl.edu/starterator/Pham19747Report.pdf" TargetMode="External"/><Relationship Id="rId54" Type="http://schemas.openxmlformats.org/officeDocument/2006/relationships/hyperlink" Target="http://phages.wustl.edu/starterator/Pham56329Report.pdf" TargetMode="External"/><Relationship Id="rId13" Type="http://schemas.openxmlformats.org/officeDocument/2006/relationships/hyperlink" Target="http://phages.wustl.edu/starterator/Pham57330Report.pdf" TargetMode="External"/><Relationship Id="rId57" Type="http://schemas.openxmlformats.org/officeDocument/2006/relationships/hyperlink" Target="http://phages.wustl.edu/starterator/Pham94982Report.pdf" TargetMode="External"/><Relationship Id="rId12" Type="http://schemas.openxmlformats.org/officeDocument/2006/relationships/hyperlink" Target="http://phages.wustl.edu/starterator/Pham56534Report.pdf" TargetMode="External"/><Relationship Id="rId56" Type="http://schemas.openxmlformats.org/officeDocument/2006/relationships/hyperlink" Target="http://phages.wustl.edu/starterator/Pham18835Report.pdf" TargetMode="External"/><Relationship Id="rId91" Type="http://schemas.openxmlformats.org/officeDocument/2006/relationships/drawing" Target="../drawings/drawing1.xml"/><Relationship Id="rId90" Type="http://schemas.openxmlformats.org/officeDocument/2006/relationships/hyperlink" Target="http://phages.wustl.edu/starterator/Pham1926Report.pdf" TargetMode="External"/><Relationship Id="rId92" Type="http://schemas.openxmlformats.org/officeDocument/2006/relationships/vmlDrawing" Target="../drawings/vmlDrawing1.vml"/><Relationship Id="rId15" Type="http://schemas.openxmlformats.org/officeDocument/2006/relationships/hyperlink" Target="http://phages.wustl.edu/starterator/Pham4827Report.pdf" TargetMode="External"/><Relationship Id="rId59" Type="http://schemas.openxmlformats.org/officeDocument/2006/relationships/hyperlink" Target="http://phages.wustl.edu/starterator/Pham100366Report.pdf" TargetMode="External"/><Relationship Id="rId14" Type="http://schemas.openxmlformats.org/officeDocument/2006/relationships/hyperlink" Target="http://phages.wustl.edu/starterator/Pham8871Report.pdf" TargetMode="External"/><Relationship Id="rId58" Type="http://schemas.openxmlformats.org/officeDocument/2006/relationships/hyperlink" Target="http://phages.wustl.edu/starterator/Pham99907Report.pdf" TargetMode="External"/><Relationship Id="rId17" Type="http://schemas.openxmlformats.org/officeDocument/2006/relationships/hyperlink" Target="http://phages.wustl.edu/starterator/Pham96669Report.pdf" TargetMode="External"/><Relationship Id="rId16" Type="http://schemas.openxmlformats.org/officeDocument/2006/relationships/hyperlink" Target="http://phages.wustl.edu/starterator/Pham98549Report.pdf" TargetMode="External"/><Relationship Id="rId19" Type="http://schemas.openxmlformats.org/officeDocument/2006/relationships/hyperlink" Target="http://phages.wustl.edu/starterator/Pham99153Report.pdf" TargetMode="External"/><Relationship Id="rId18" Type="http://schemas.openxmlformats.org/officeDocument/2006/relationships/hyperlink" Target="http://phages.wustl.edu/starterator/Pham98614Report.pdf"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0</v>
      </c>
      <c r="B1" s="2" t="s">
        <v>1</v>
      </c>
      <c r="C1" s="2" t="s">
        <v>2</v>
      </c>
      <c r="D1" s="3" t="s">
        <v>3</v>
      </c>
      <c r="E1" s="1" t="s">
        <v>4</v>
      </c>
      <c r="F1" s="1" t="s">
        <v>5</v>
      </c>
      <c r="G1" s="1" t="s">
        <v>6</v>
      </c>
      <c r="H1" s="1" t="s">
        <v>7</v>
      </c>
      <c r="I1" s="1" t="s">
        <v>8</v>
      </c>
      <c r="J1" s="1" t="s">
        <v>9</v>
      </c>
      <c r="K1" s="2" t="s">
        <v>10</v>
      </c>
      <c r="L1" s="1" t="s">
        <v>11</v>
      </c>
      <c r="M1" s="1" t="s">
        <v>12</v>
      </c>
      <c r="N1" s="1" t="s">
        <v>13</v>
      </c>
      <c r="O1" s="1" t="s">
        <v>14</v>
      </c>
      <c r="P1" s="1" t="s">
        <v>15</v>
      </c>
      <c r="Q1" s="1" t="s">
        <v>16</v>
      </c>
      <c r="R1" s="1" t="s">
        <v>17</v>
      </c>
      <c r="S1" s="1" t="s">
        <v>18</v>
      </c>
      <c r="T1" s="1" t="s">
        <v>19</v>
      </c>
      <c r="U1" s="1" t="s">
        <v>20</v>
      </c>
      <c r="V1" s="1" t="s">
        <v>21</v>
      </c>
      <c r="W1" s="4" t="s">
        <v>22</v>
      </c>
      <c r="X1" s="5" t="s">
        <v>23</v>
      </c>
      <c r="Y1" s="4" t="s">
        <v>24</v>
      </c>
    </row>
    <row r="2">
      <c r="A2" s="4">
        <v>1.0</v>
      </c>
      <c r="B2" s="4" t="s">
        <v>25</v>
      </c>
      <c r="C2" s="4" t="s">
        <v>25</v>
      </c>
      <c r="D2" s="6" t="s">
        <v>26</v>
      </c>
      <c r="E2" s="4">
        <v>1.0</v>
      </c>
      <c r="F2" s="4">
        <v>1509.0</v>
      </c>
      <c r="G2" s="4">
        <v>1.0</v>
      </c>
      <c r="H2" s="4">
        <v>1509.0</v>
      </c>
      <c r="I2" s="4">
        <f t="shared" ref="I2:J2" si="1">G2-E2</f>
        <v>0</v>
      </c>
      <c r="J2" s="4">
        <f t="shared" si="1"/>
        <v>0</v>
      </c>
      <c r="K2" s="4" t="s">
        <v>27</v>
      </c>
      <c r="L2" s="4" t="s">
        <v>28</v>
      </c>
      <c r="M2" s="4">
        <v>1509.0</v>
      </c>
      <c r="N2" s="4">
        <v>502.0</v>
      </c>
      <c r="O2" s="4">
        <v>1.0</v>
      </c>
      <c r="P2" s="4" t="s">
        <v>29</v>
      </c>
      <c r="Q2" s="4" t="s">
        <v>30</v>
      </c>
      <c r="R2" s="4" t="s">
        <v>31</v>
      </c>
      <c r="S2" s="4" t="s">
        <v>32</v>
      </c>
      <c r="T2" s="4" t="s">
        <v>33</v>
      </c>
      <c r="U2" s="4" t="s">
        <v>34</v>
      </c>
      <c r="V2" s="4" t="s">
        <v>35</v>
      </c>
      <c r="W2" s="5" t="s">
        <v>36</v>
      </c>
    </row>
    <row r="3">
      <c r="A3" s="4">
        <v>2.0</v>
      </c>
      <c r="B3" s="4" t="s">
        <v>25</v>
      </c>
      <c r="C3" s="4" t="s">
        <v>25</v>
      </c>
      <c r="D3" s="4" t="s">
        <v>37</v>
      </c>
      <c r="E3" s="4">
        <v>1521.0</v>
      </c>
      <c r="F3" s="4">
        <v>3209.0</v>
      </c>
      <c r="G3" s="4">
        <v>1521.0</v>
      </c>
      <c r="H3" s="4">
        <v>3209.0</v>
      </c>
      <c r="I3" s="4">
        <f t="shared" ref="I3:J3" si="2">G3-E3</f>
        <v>0</v>
      </c>
      <c r="J3" s="4">
        <f t="shared" si="2"/>
        <v>0</v>
      </c>
      <c r="K3" s="4">
        <f t="shared" ref="K3:K36" si="4">if(L3="plus",if(G3&gt;H2,G3-H2,if(G3=H2,0,G3-1-H2)),H3-G2)</f>
        <v>12</v>
      </c>
      <c r="L3" s="4" t="s">
        <v>28</v>
      </c>
      <c r="M3" s="7">
        <f t="shared" ref="M3:M8" si="5">F3-E3+1</f>
        <v>1689</v>
      </c>
      <c r="N3" s="7">
        <f t="shared" ref="N3:N8" si="6">(M3-3)/3</f>
        <v>562</v>
      </c>
      <c r="O3" s="4">
        <v>3.0</v>
      </c>
      <c r="P3" s="4" t="s">
        <v>29</v>
      </c>
      <c r="Q3" s="4" t="s">
        <v>38</v>
      </c>
      <c r="R3" s="4" t="s">
        <v>39</v>
      </c>
      <c r="S3" s="4" t="s">
        <v>40</v>
      </c>
      <c r="T3" s="4" t="s">
        <v>41</v>
      </c>
      <c r="U3" s="4" t="s">
        <v>42</v>
      </c>
      <c r="V3" s="4" t="s">
        <v>35</v>
      </c>
      <c r="W3" s="5" t="s">
        <v>43</v>
      </c>
    </row>
    <row r="4">
      <c r="A4" s="4">
        <v>3.0</v>
      </c>
      <c r="B4" s="4" t="s">
        <v>44</v>
      </c>
      <c r="C4" s="4" t="s">
        <v>45</v>
      </c>
      <c r="D4" s="4" t="s">
        <v>46</v>
      </c>
      <c r="E4" s="4">
        <v>3225.0</v>
      </c>
      <c r="F4" s="4">
        <v>3422.0</v>
      </c>
      <c r="G4" s="4">
        <v>3225.0</v>
      </c>
      <c r="H4" s="4">
        <v>3422.0</v>
      </c>
      <c r="I4" s="4">
        <f t="shared" ref="I4:J4" si="3">G4-E4</f>
        <v>0</v>
      </c>
      <c r="J4" s="4">
        <f t="shared" si="3"/>
        <v>0</v>
      </c>
      <c r="K4" s="4">
        <f t="shared" si="4"/>
        <v>16</v>
      </c>
      <c r="L4" s="4" t="s">
        <v>28</v>
      </c>
      <c r="M4" s="4">
        <f t="shared" si="5"/>
        <v>198</v>
      </c>
      <c r="N4" s="7">
        <f t="shared" si="6"/>
        <v>65</v>
      </c>
      <c r="O4" s="4">
        <v>3.0</v>
      </c>
      <c r="P4" s="4" t="s">
        <v>47</v>
      </c>
      <c r="Q4" s="8" t="s">
        <v>48</v>
      </c>
      <c r="R4" s="4" t="s">
        <v>49</v>
      </c>
      <c r="S4" s="4" t="s">
        <v>50</v>
      </c>
      <c r="T4" s="4" t="s">
        <v>51</v>
      </c>
      <c r="U4" s="4" t="s">
        <v>52</v>
      </c>
      <c r="V4" s="4" t="s">
        <v>53</v>
      </c>
      <c r="W4" s="5" t="s">
        <v>54</v>
      </c>
      <c r="Y4" s="4" t="s">
        <v>55</v>
      </c>
    </row>
    <row r="5">
      <c r="A5" s="4">
        <v>4.0</v>
      </c>
      <c r="B5" s="4" t="s">
        <v>44</v>
      </c>
      <c r="C5" s="4" t="s">
        <v>45</v>
      </c>
      <c r="D5" s="4" t="s">
        <v>46</v>
      </c>
      <c r="E5" s="4">
        <v>3422.0</v>
      </c>
      <c r="F5" s="4">
        <v>4288.0</v>
      </c>
      <c r="G5" s="4">
        <v>3422.0</v>
      </c>
      <c r="H5" s="4">
        <v>4288.0</v>
      </c>
      <c r="I5" s="4">
        <f t="shared" ref="I5:J5" si="7">G5-E5</f>
        <v>0</v>
      </c>
      <c r="J5" s="4">
        <f t="shared" si="7"/>
        <v>0</v>
      </c>
      <c r="K5" s="4">
        <f t="shared" si="4"/>
        <v>0</v>
      </c>
      <c r="L5" s="4" t="s">
        <v>28</v>
      </c>
      <c r="M5" s="7">
        <f t="shared" si="5"/>
        <v>867</v>
      </c>
      <c r="N5" s="7">
        <f t="shared" si="6"/>
        <v>288</v>
      </c>
      <c r="O5" s="4">
        <v>2.0</v>
      </c>
      <c r="P5" s="4" t="s">
        <v>47</v>
      </c>
      <c r="Q5" s="4" t="s">
        <v>56</v>
      </c>
      <c r="R5" s="4" t="s">
        <v>57</v>
      </c>
      <c r="S5" s="4" t="s">
        <v>58</v>
      </c>
      <c r="T5" s="4" t="s">
        <v>59</v>
      </c>
      <c r="U5" s="4" t="s">
        <v>60</v>
      </c>
      <c r="V5" s="4" t="s">
        <v>61</v>
      </c>
      <c r="W5" s="4" t="s">
        <v>62</v>
      </c>
      <c r="Y5" s="4" t="s">
        <v>63</v>
      </c>
    </row>
    <row r="6">
      <c r="A6" s="4">
        <v>5.0</v>
      </c>
      <c r="B6" s="4" t="s">
        <v>44</v>
      </c>
      <c r="C6" s="4" t="s">
        <v>45</v>
      </c>
      <c r="D6" s="4" t="s">
        <v>46</v>
      </c>
      <c r="E6" s="4">
        <v>4290.0</v>
      </c>
      <c r="F6" s="4">
        <v>4796.0</v>
      </c>
      <c r="G6" s="4">
        <v>4290.0</v>
      </c>
      <c r="H6" s="4">
        <v>4796.0</v>
      </c>
      <c r="I6" s="4">
        <f t="shared" ref="I6:J6" si="8">G6-E6</f>
        <v>0</v>
      </c>
      <c r="J6" s="4">
        <f t="shared" si="8"/>
        <v>0</v>
      </c>
      <c r="K6" s="4">
        <f t="shared" si="4"/>
        <v>2</v>
      </c>
      <c r="L6" s="4" t="s">
        <v>28</v>
      </c>
      <c r="M6" s="7">
        <f t="shared" si="5"/>
        <v>507</v>
      </c>
      <c r="N6" s="7">
        <f t="shared" si="6"/>
        <v>168</v>
      </c>
      <c r="O6" s="4">
        <v>3.0</v>
      </c>
      <c r="P6" s="4" t="s">
        <v>47</v>
      </c>
      <c r="Q6" s="4" t="s">
        <v>64</v>
      </c>
      <c r="R6" s="4" t="s">
        <v>65</v>
      </c>
      <c r="S6" s="4" t="s">
        <v>66</v>
      </c>
      <c r="T6" s="4" t="s">
        <v>67</v>
      </c>
      <c r="U6" s="4" t="s">
        <v>68</v>
      </c>
      <c r="V6" s="4" t="s">
        <v>69</v>
      </c>
      <c r="W6" s="5" t="s">
        <v>70</v>
      </c>
      <c r="Y6" s="4" t="s">
        <v>71</v>
      </c>
    </row>
    <row r="7">
      <c r="A7" s="4">
        <v>6.0</v>
      </c>
      <c r="B7" s="4" t="s">
        <v>44</v>
      </c>
      <c r="C7" s="4" t="s">
        <v>45</v>
      </c>
      <c r="D7" s="4" t="s">
        <v>72</v>
      </c>
      <c r="E7" s="4">
        <v>4796.0</v>
      </c>
      <c r="F7" s="4">
        <v>4957.0</v>
      </c>
      <c r="G7" s="4">
        <v>4796.0</v>
      </c>
      <c r="H7" s="4">
        <v>4957.0</v>
      </c>
      <c r="I7" s="4">
        <f t="shared" ref="I7:J7" si="9">G7-E7</f>
        <v>0</v>
      </c>
      <c r="J7" s="4">
        <f t="shared" si="9"/>
        <v>0</v>
      </c>
      <c r="K7" s="4">
        <f t="shared" si="4"/>
        <v>0</v>
      </c>
      <c r="L7" s="4" t="s">
        <v>28</v>
      </c>
      <c r="M7" s="7">
        <f t="shared" si="5"/>
        <v>162</v>
      </c>
      <c r="N7" s="7">
        <f t="shared" si="6"/>
        <v>53</v>
      </c>
      <c r="O7" s="4">
        <v>2.0</v>
      </c>
      <c r="P7" s="4" t="s">
        <v>47</v>
      </c>
      <c r="Q7" s="4" t="s">
        <v>73</v>
      </c>
      <c r="R7" s="4" t="s">
        <v>74</v>
      </c>
      <c r="S7" s="4" t="s">
        <v>75</v>
      </c>
      <c r="T7" s="4" t="s">
        <v>76</v>
      </c>
      <c r="U7" s="4" t="s">
        <v>77</v>
      </c>
      <c r="V7" s="4" t="s">
        <v>78</v>
      </c>
      <c r="W7" s="5" t="s">
        <v>79</v>
      </c>
      <c r="Y7" s="4" t="s">
        <v>80</v>
      </c>
    </row>
    <row r="8">
      <c r="A8" s="4">
        <v>7.0</v>
      </c>
      <c r="B8" s="4" t="s">
        <v>44</v>
      </c>
      <c r="C8" s="4" t="s">
        <v>45</v>
      </c>
      <c r="D8" s="4" t="s">
        <v>72</v>
      </c>
      <c r="E8" s="4">
        <v>4957.0</v>
      </c>
      <c r="F8" s="4">
        <v>5226.0</v>
      </c>
      <c r="G8" s="4">
        <v>4957.0</v>
      </c>
      <c r="H8" s="4">
        <v>5226.0</v>
      </c>
      <c r="I8" s="4">
        <f t="shared" ref="I8:J8" si="10">G8-E8</f>
        <v>0</v>
      </c>
      <c r="J8" s="4">
        <f t="shared" si="10"/>
        <v>0</v>
      </c>
      <c r="K8" s="4">
        <f t="shared" si="4"/>
        <v>0</v>
      </c>
      <c r="L8" s="4" t="s">
        <v>28</v>
      </c>
      <c r="M8" s="7">
        <f t="shared" si="5"/>
        <v>270</v>
      </c>
      <c r="N8" s="7">
        <f t="shared" si="6"/>
        <v>89</v>
      </c>
      <c r="O8" s="4">
        <v>1.0</v>
      </c>
      <c r="P8" s="4" t="s">
        <v>47</v>
      </c>
      <c r="Q8" s="4" t="s">
        <v>81</v>
      </c>
      <c r="R8" s="4" t="s">
        <v>82</v>
      </c>
      <c r="S8" s="4" t="s">
        <v>83</v>
      </c>
      <c r="T8" s="4" t="s">
        <v>84</v>
      </c>
      <c r="U8" s="4" t="s">
        <v>85</v>
      </c>
      <c r="V8" s="4" t="s">
        <v>86</v>
      </c>
      <c r="W8" s="9" t="s">
        <v>87</v>
      </c>
      <c r="Y8" s="4" t="s">
        <v>88</v>
      </c>
    </row>
    <row r="9">
      <c r="A9" s="4">
        <v>8.0</v>
      </c>
      <c r="B9" s="4" t="s">
        <v>89</v>
      </c>
      <c r="C9" s="4" t="s">
        <v>90</v>
      </c>
      <c r="D9" s="4" t="s">
        <v>46</v>
      </c>
      <c r="E9" s="4">
        <v>5406.0</v>
      </c>
      <c r="F9" s="4">
        <v>6185.0</v>
      </c>
      <c r="G9" s="4">
        <v>5406.0</v>
      </c>
      <c r="H9" s="4">
        <v>6185.0</v>
      </c>
      <c r="I9" s="4">
        <f t="shared" ref="I9:J9" si="11">G9-E9</f>
        <v>0</v>
      </c>
      <c r="J9" s="4">
        <f t="shared" si="11"/>
        <v>0</v>
      </c>
      <c r="K9" s="4">
        <f t="shared" si="4"/>
        <v>180</v>
      </c>
      <c r="L9" s="4" t="s">
        <v>28</v>
      </c>
      <c r="M9" s="4">
        <v>780.0</v>
      </c>
      <c r="N9" s="4">
        <v>260.0</v>
      </c>
      <c r="O9" s="4">
        <v>3.0</v>
      </c>
      <c r="P9" s="4" t="s">
        <v>47</v>
      </c>
      <c r="Q9" s="4" t="s">
        <v>91</v>
      </c>
      <c r="R9" s="4" t="s">
        <v>92</v>
      </c>
      <c r="S9" s="4" t="s">
        <v>93</v>
      </c>
      <c r="T9" s="4" t="s">
        <v>94</v>
      </c>
      <c r="U9" s="4" t="s">
        <v>95</v>
      </c>
      <c r="V9" s="4" t="s">
        <v>35</v>
      </c>
      <c r="W9" s="5" t="s">
        <v>96</v>
      </c>
      <c r="Y9" s="4" t="s">
        <v>97</v>
      </c>
    </row>
    <row r="10">
      <c r="A10" s="4">
        <v>9.0</v>
      </c>
      <c r="B10" s="4" t="s">
        <v>89</v>
      </c>
      <c r="C10" s="4" t="s">
        <v>90</v>
      </c>
      <c r="D10" s="4" t="s">
        <v>98</v>
      </c>
      <c r="E10" s="4">
        <v>6255.0</v>
      </c>
      <c r="F10" s="4">
        <v>6629.0</v>
      </c>
      <c r="G10" s="4">
        <v>6255.0</v>
      </c>
      <c r="H10" s="4">
        <v>6629.0</v>
      </c>
      <c r="I10" s="4">
        <f t="shared" ref="I10:J10" si="12">G10-E10</f>
        <v>0</v>
      </c>
      <c r="J10" s="4">
        <f t="shared" si="12"/>
        <v>0</v>
      </c>
      <c r="K10" s="4">
        <f t="shared" si="4"/>
        <v>70</v>
      </c>
      <c r="L10" s="4" t="s">
        <v>28</v>
      </c>
      <c r="M10" s="4">
        <v>375.0</v>
      </c>
      <c r="N10" s="4">
        <v>125.0</v>
      </c>
      <c r="O10" s="4">
        <v>3.0</v>
      </c>
      <c r="P10" s="4" t="s">
        <v>47</v>
      </c>
      <c r="Q10" s="4" t="s">
        <v>99</v>
      </c>
      <c r="R10" s="4" t="s">
        <v>100</v>
      </c>
      <c r="S10" s="4" t="s">
        <v>101</v>
      </c>
      <c r="T10" s="4" t="s">
        <v>102</v>
      </c>
      <c r="U10" s="4" t="s">
        <v>103</v>
      </c>
      <c r="V10" s="4" t="s">
        <v>104</v>
      </c>
      <c r="W10" s="9" t="s">
        <v>105</v>
      </c>
      <c r="Y10" s="4" t="s">
        <v>106</v>
      </c>
    </row>
    <row r="11">
      <c r="A11" s="4">
        <v>10.0</v>
      </c>
      <c r="B11" s="4" t="s">
        <v>89</v>
      </c>
      <c r="C11" s="4" t="s">
        <v>90</v>
      </c>
      <c r="D11" s="4" t="s">
        <v>46</v>
      </c>
      <c r="E11" s="4">
        <v>6696.0</v>
      </c>
      <c r="F11" s="4">
        <v>7427.0</v>
      </c>
      <c r="G11" s="4">
        <v>6696.0</v>
      </c>
      <c r="H11" s="4">
        <v>7427.0</v>
      </c>
      <c r="I11" s="4">
        <f t="shared" ref="I11:J11" si="13">G11-E11</f>
        <v>0</v>
      </c>
      <c r="J11" s="4">
        <f t="shared" si="13"/>
        <v>0</v>
      </c>
      <c r="K11" s="4">
        <f t="shared" si="4"/>
        <v>67</v>
      </c>
      <c r="L11" s="4" t="s">
        <v>28</v>
      </c>
      <c r="M11" s="4">
        <v>732.0</v>
      </c>
      <c r="N11" s="4">
        <v>244.0</v>
      </c>
      <c r="O11" s="4">
        <v>3.0</v>
      </c>
      <c r="P11" s="4" t="s">
        <v>47</v>
      </c>
      <c r="Q11" s="4" t="s">
        <v>107</v>
      </c>
      <c r="R11" s="4" t="s">
        <v>108</v>
      </c>
      <c r="S11" s="4" t="s">
        <v>109</v>
      </c>
      <c r="T11" s="4" t="s">
        <v>110</v>
      </c>
      <c r="U11" s="4" t="s">
        <v>95</v>
      </c>
      <c r="V11" s="4" t="s">
        <v>104</v>
      </c>
      <c r="W11" s="5" t="s">
        <v>111</v>
      </c>
      <c r="Y11" s="4" t="s">
        <v>112</v>
      </c>
    </row>
    <row r="12">
      <c r="A12" s="4">
        <v>11.0</v>
      </c>
      <c r="B12" s="4" t="s">
        <v>89</v>
      </c>
      <c r="C12" s="4" t="s">
        <v>90</v>
      </c>
      <c r="D12" s="4" t="s">
        <v>46</v>
      </c>
      <c r="E12" s="4">
        <v>7439.0</v>
      </c>
      <c r="F12" s="4">
        <v>7816.0</v>
      </c>
      <c r="G12" s="4">
        <v>7439.0</v>
      </c>
      <c r="H12" s="4">
        <v>7816.0</v>
      </c>
      <c r="I12" s="4">
        <f t="shared" ref="I12:J12" si="14">G12-E12</f>
        <v>0</v>
      </c>
      <c r="J12" s="4">
        <f t="shared" si="14"/>
        <v>0</v>
      </c>
      <c r="K12" s="4">
        <f t="shared" si="4"/>
        <v>12</v>
      </c>
      <c r="L12" s="4" t="s">
        <v>28</v>
      </c>
      <c r="M12" s="4">
        <v>378.0</v>
      </c>
      <c r="N12" s="4">
        <v>126.0</v>
      </c>
      <c r="O12" s="4">
        <v>2.0</v>
      </c>
      <c r="P12" s="4" t="s">
        <v>29</v>
      </c>
      <c r="Q12" s="4" t="s">
        <v>113</v>
      </c>
      <c r="R12" s="4" t="s">
        <v>114</v>
      </c>
      <c r="S12" s="4" t="s">
        <v>115</v>
      </c>
      <c r="T12" s="4" t="s">
        <v>116</v>
      </c>
      <c r="U12" s="4" t="s">
        <v>117</v>
      </c>
      <c r="V12" s="4" t="s">
        <v>104</v>
      </c>
      <c r="W12" s="5" t="s">
        <v>118</v>
      </c>
      <c r="Y12" s="4" t="s">
        <v>119</v>
      </c>
    </row>
    <row r="13">
      <c r="A13" s="4">
        <v>12.0</v>
      </c>
      <c r="B13" s="4" t="s">
        <v>89</v>
      </c>
      <c r="C13" s="4" t="s">
        <v>90</v>
      </c>
      <c r="D13" s="4" t="s">
        <v>120</v>
      </c>
      <c r="E13" s="4">
        <v>7834.0</v>
      </c>
      <c r="F13" s="4">
        <v>8994.0</v>
      </c>
      <c r="G13" s="4">
        <v>7834.0</v>
      </c>
      <c r="H13" s="4">
        <v>8994.0</v>
      </c>
      <c r="I13" s="4">
        <f t="shared" ref="I13:J13" si="15">G13-E13</f>
        <v>0</v>
      </c>
      <c r="J13" s="4">
        <f t="shared" si="15"/>
        <v>0</v>
      </c>
      <c r="K13" s="4">
        <f t="shared" si="4"/>
        <v>18</v>
      </c>
      <c r="L13" s="4" t="s">
        <v>28</v>
      </c>
      <c r="M13" s="4">
        <v>1161.0</v>
      </c>
      <c r="N13" s="4">
        <v>387.0</v>
      </c>
      <c r="O13" s="4">
        <v>1.0</v>
      </c>
      <c r="P13" s="4" t="s">
        <v>47</v>
      </c>
      <c r="Q13" s="4" t="s">
        <v>121</v>
      </c>
      <c r="R13" s="4" t="s">
        <v>122</v>
      </c>
      <c r="S13" s="4" t="s">
        <v>123</v>
      </c>
      <c r="T13" s="4" t="s">
        <v>124</v>
      </c>
      <c r="U13" s="4" t="s">
        <v>125</v>
      </c>
      <c r="V13" s="4" t="s">
        <v>126</v>
      </c>
      <c r="W13" s="5" t="s">
        <v>127</v>
      </c>
      <c r="Y13" s="4" t="s">
        <v>128</v>
      </c>
    </row>
    <row r="14">
      <c r="A14" s="4">
        <v>13.0</v>
      </c>
      <c r="B14" s="4" t="s">
        <v>129</v>
      </c>
      <c r="C14" s="4" t="s">
        <v>130</v>
      </c>
      <c r="D14" s="4" t="s">
        <v>131</v>
      </c>
      <c r="E14" s="4">
        <v>8994.0</v>
      </c>
      <c r="F14" s="4">
        <v>9467.0</v>
      </c>
      <c r="G14" s="4">
        <v>8994.0</v>
      </c>
      <c r="H14" s="4">
        <v>9467.0</v>
      </c>
      <c r="I14" s="4">
        <f t="shared" ref="I14:J14" si="16">G14-E14</f>
        <v>0</v>
      </c>
      <c r="J14" s="4">
        <f t="shared" si="16"/>
        <v>0</v>
      </c>
      <c r="K14" s="4">
        <f t="shared" si="4"/>
        <v>0</v>
      </c>
      <c r="L14" s="4" t="s">
        <v>28</v>
      </c>
      <c r="M14" s="7">
        <f t="shared" ref="M14:M18" si="18">F14-E14+1</f>
        <v>474</v>
      </c>
      <c r="N14" s="7">
        <f t="shared" ref="N14:N18" si="19">(M14-3)/3</f>
        <v>157</v>
      </c>
      <c r="O14" s="4">
        <v>3.0</v>
      </c>
      <c r="P14" s="4" t="s">
        <v>47</v>
      </c>
      <c r="Q14" s="4" t="s">
        <v>132</v>
      </c>
      <c r="R14" s="4" t="s">
        <v>133</v>
      </c>
      <c r="S14" s="4" t="s">
        <v>134</v>
      </c>
      <c r="T14" s="4" t="s">
        <v>135</v>
      </c>
      <c r="U14" s="4" t="s">
        <v>95</v>
      </c>
      <c r="V14" s="4" t="s">
        <v>136</v>
      </c>
      <c r="W14" s="9" t="s">
        <v>137</v>
      </c>
      <c r="Y14" s="4" t="s">
        <v>138</v>
      </c>
    </row>
    <row r="15">
      <c r="A15" s="4">
        <v>14.0</v>
      </c>
      <c r="B15" s="4" t="s">
        <v>129</v>
      </c>
      <c r="C15" s="4" t="s">
        <v>130</v>
      </c>
      <c r="D15" s="4" t="s">
        <v>46</v>
      </c>
      <c r="E15" s="4">
        <v>9536.0</v>
      </c>
      <c r="F15" s="4">
        <v>9856.0</v>
      </c>
      <c r="G15" s="4">
        <v>9536.0</v>
      </c>
      <c r="H15" s="4">
        <v>9856.0</v>
      </c>
      <c r="I15" s="4">
        <f t="shared" ref="I15:J15" si="17">G15-E15</f>
        <v>0</v>
      </c>
      <c r="J15" s="4">
        <f t="shared" si="17"/>
        <v>0</v>
      </c>
      <c r="K15" s="4">
        <f t="shared" si="4"/>
        <v>69</v>
      </c>
      <c r="L15" s="4" t="s">
        <v>28</v>
      </c>
      <c r="M15" s="7">
        <f t="shared" si="18"/>
        <v>321</v>
      </c>
      <c r="N15" s="7">
        <f t="shared" si="19"/>
        <v>106</v>
      </c>
      <c r="O15" s="4">
        <v>2.0</v>
      </c>
      <c r="P15" s="4" t="s">
        <v>47</v>
      </c>
      <c r="Q15" s="4" t="s">
        <v>139</v>
      </c>
      <c r="R15" s="4" t="s">
        <v>140</v>
      </c>
      <c r="S15" s="4" t="s">
        <v>141</v>
      </c>
      <c r="T15" s="4" t="s">
        <v>142</v>
      </c>
      <c r="U15" s="4" t="s">
        <v>95</v>
      </c>
      <c r="V15" s="4" t="s">
        <v>143</v>
      </c>
      <c r="W15" s="9" t="s">
        <v>144</v>
      </c>
      <c r="Y15" s="4" t="s">
        <v>145</v>
      </c>
    </row>
    <row r="16">
      <c r="A16" s="4">
        <v>15.0</v>
      </c>
      <c r="B16" s="4" t="s">
        <v>129</v>
      </c>
      <c r="C16" s="4" t="s">
        <v>130</v>
      </c>
      <c r="D16" s="4" t="s">
        <v>146</v>
      </c>
      <c r="E16" s="4">
        <v>9901.0</v>
      </c>
      <c r="F16" s="4">
        <v>10245.0</v>
      </c>
      <c r="G16" s="4">
        <v>9856.0</v>
      </c>
      <c r="H16" s="4">
        <v>10245.0</v>
      </c>
      <c r="I16" s="4">
        <f t="shared" ref="I16:J16" si="20">G16-E16</f>
        <v>-45</v>
      </c>
      <c r="J16" s="4">
        <f t="shared" si="20"/>
        <v>0</v>
      </c>
      <c r="K16" s="4">
        <f t="shared" si="4"/>
        <v>0</v>
      </c>
      <c r="L16" s="4" t="s">
        <v>28</v>
      </c>
      <c r="M16" s="7">
        <f t="shared" si="18"/>
        <v>345</v>
      </c>
      <c r="N16" s="7">
        <f t="shared" si="19"/>
        <v>114</v>
      </c>
      <c r="O16" s="4">
        <v>1.0</v>
      </c>
      <c r="P16" s="4" t="s">
        <v>47</v>
      </c>
      <c r="Q16" s="4" t="s">
        <v>147</v>
      </c>
      <c r="R16" s="4" t="s">
        <v>148</v>
      </c>
      <c r="S16" s="4" t="s">
        <v>149</v>
      </c>
      <c r="T16" s="4" t="s">
        <v>150</v>
      </c>
      <c r="U16" s="4" t="s">
        <v>151</v>
      </c>
      <c r="V16" s="4" t="s">
        <v>152</v>
      </c>
      <c r="W16" s="9" t="s">
        <v>153</v>
      </c>
      <c r="Y16" s="4" t="s">
        <v>154</v>
      </c>
    </row>
    <row r="17">
      <c r="A17" s="4">
        <v>16.0</v>
      </c>
      <c r="B17" s="4" t="s">
        <v>129</v>
      </c>
      <c r="C17" s="4" t="s">
        <v>130</v>
      </c>
      <c r="D17" s="4" t="s">
        <v>155</v>
      </c>
      <c r="E17" s="4">
        <v>10238.0</v>
      </c>
      <c r="F17" s="4">
        <v>10588.0</v>
      </c>
      <c r="G17" s="4">
        <v>10238.0</v>
      </c>
      <c r="H17" s="4">
        <v>10588.0</v>
      </c>
      <c r="I17" s="4">
        <f t="shared" ref="I17:J17" si="21">G17-E17</f>
        <v>0</v>
      </c>
      <c r="J17" s="4">
        <f t="shared" si="21"/>
        <v>0</v>
      </c>
      <c r="K17" s="4">
        <f t="shared" si="4"/>
        <v>-8</v>
      </c>
      <c r="L17" s="4" t="s">
        <v>28</v>
      </c>
      <c r="M17" s="7">
        <f t="shared" si="18"/>
        <v>351</v>
      </c>
      <c r="N17" s="7">
        <f t="shared" si="19"/>
        <v>116</v>
      </c>
      <c r="O17" s="4">
        <v>2.0</v>
      </c>
      <c r="P17" s="4" t="s">
        <v>47</v>
      </c>
      <c r="Q17" s="4" t="s">
        <v>156</v>
      </c>
      <c r="R17" s="4" t="s">
        <v>157</v>
      </c>
      <c r="S17" s="4" t="s">
        <v>158</v>
      </c>
      <c r="T17" s="4" t="s">
        <v>159</v>
      </c>
      <c r="U17" s="4" t="s">
        <v>95</v>
      </c>
      <c r="V17" s="4" t="s">
        <v>143</v>
      </c>
      <c r="W17" s="9" t="s">
        <v>160</v>
      </c>
      <c r="Y17" s="4" t="s">
        <v>161</v>
      </c>
    </row>
    <row r="18">
      <c r="A18" s="4">
        <v>17.0</v>
      </c>
      <c r="B18" s="4" t="s">
        <v>129</v>
      </c>
      <c r="C18" s="4" t="s">
        <v>130</v>
      </c>
      <c r="D18" s="4" t="s">
        <v>162</v>
      </c>
      <c r="E18" s="4">
        <v>10585.0</v>
      </c>
      <c r="F18" s="4">
        <v>10992.0</v>
      </c>
      <c r="G18" s="4">
        <v>10585.0</v>
      </c>
      <c r="H18" s="4">
        <v>10992.0</v>
      </c>
      <c r="I18" s="4">
        <f t="shared" ref="I18:J18" si="22">G18-E18</f>
        <v>0</v>
      </c>
      <c r="J18" s="4">
        <f t="shared" si="22"/>
        <v>0</v>
      </c>
      <c r="K18" s="4">
        <f t="shared" si="4"/>
        <v>-4</v>
      </c>
      <c r="L18" s="4" t="s">
        <v>28</v>
      </c>
      <c r="M18" s="7">
        <f t="shared" si="18"/>
        <v>408</v>
      </c>
      <c r="N18" s="7">
        <f t="shared" si="19"/>
        <v>135</v>
      </c>
      <c r="O18" s="4">
        <v>1.0</v>
      </c>
      <c r="P18" s="4" t="s">
        <v>47</v>
      </c>
      <c r="Q18" s="4" t="s">
        <v>163</v>
      </c>
      <c r="R18" s="4" t="s">
        <v>164</v>
      </c>
      <c r="S18" s="4" t="s">
        <v>165</v>
      </c>
      <c r="T18" s="4" t="s">
        <v>166</v>
      </c>
      <c r="U18" s="4" t="s">
        <v>95</v>
      </c>
      <c r="V18" s="4" t="s">
        <v>126</v>
      </c>
      <c r="W18" s="9" t="s">
        <v>167</v>
      </c>
      <c r="Y18" s="4" t="s">
        <v>168</v>
      </c>
    </row>
    <row r="19">
      <c r="A19" s="4">
        <v>18.0</v>
      </c>
      <c r="B19" s="4" t="s">
        <v>89</v>
      </c>
      <c r="D19" s="4" t="s">
        <v>46</v>
      </c>
      <c r="E19" s="4">
        <v>11024.0</v>
      </c>
      <c r="F19" s="4">
        <v>11326.0</v>
      </c>
      <c r="G19" s="4">
        <f t="shared" ref="G19:H19" si="23">E19</f>
        <v>11024</v>
      </c>
      <c r="H19" s="7">
        <f t="shared" si="23"/>
        <v>11326</v>
      </c>
      <c r="I19" s="4">
        <f t="shared" ref="I19:J19" si="24">G19-E19</f>
        <v>0</v>
      </c>
      <c r="J19" s="4">
        <f t="shared" si="24"/>
        <v>0</v>
      </c>
      <c r="K19" s="4">
        <f t="shared" si="4"/>
        <v>32</v>
      </c>
      <c r="L19" s="4" t="s">
        <v>28</v>
      </c>
      <c r="M19" s="4">
        <v>303.0</v>
      </c>
      <c r="N19" s="4">
        <v>101.0</v>
      </c>
      <c r="O19" s="4">
        <v>2.0</v>
      </c>
      <c r="P19" s="4" t="s">
        <v>47</v>
      </c>
      <c r="Q19" s="4" t="s">
        <v>169</v>
      </c>
      <c r="R19" s="4" t="s">
        <v>170</v>
      </c>
      <c r="S19" s="4" t="s">
        <v>171</v>
      </c>
      <c r="T19" s="4" t="s">
        <v>172</v>
      </c>
      <c r="U19" s="4" t="s">
        <v>173</v>
      </c>
      <c r="V19" s="4" t="s">
        <v>174</v>
      </c>
      <c r="W19" s="9" t="s">
        <v>175</v>
      </c>
    </row>
    <row r="20">
      <c r="A20" s="4">
        <v>19.0</v>
      </c>
      <c r="B20" s="4" t="s">
        <v>89</v>
      </c>
      <c r="D20" s="4" t="s">
        <v>46</v>
      </c>
      <c r="E20" s="4">
        <v>11326.0</v>
      </c>
      <c r="F20" s="4">
        <v>11511.0</v>
      </c>
      <c r="G20" s="7">
        <f t="shared" ref="G20:H20" si="25">E20</f>
        <v>11326</v>
      </c>
      <c r="H20" s="7">
        <f t="shared" si="25"/>
        <v>11511</v>
      </c>
      <c r="I20" s="4">
        <f t="shared" ref="I20:J20" si="26">G20-E20</f>
        <v>0</v>
      </c>
      <c r="J20" s="4">
        <f t="shared" si="26"/>
        <v>0</v>
      </c>
      <c r="K20" s="4">
        <f t="shared" si="4"/>
        <v>0</v>
      </c>
      <c r="L20" s="4" t="s">
        <v>28</v>
      </c>
      <c r="M20" s="4">
        <v>186.0</v>
      </c>
      <c r="N20" s="4">
        <v>62.0</v>
      </c>
      <c r="O20" s="4">
        <v>1.0</v>
      </c>
      <c r="P20" s="4" t="s">
        <v>47</v>
      </c>
      <c r="Q20" s="4" t="s">
        <v>176</v>
      </c>
      <c r="R20" s="4" t="s">
        <v>177</v>
      </c>
      <c r="S20" s="4" t="s">
        <v>178</v>
      </c>
      <c r="T20" s="4" t="s">
        <v>179</v>
      </c>
      <c r="U20" s="4" t="s">
        <v>180</v>
      </c>
      <c r="V20" s="4" t="s">
        <v>181</v>
      </c>
      <c r="W20" s="9" t="s">
        <v>182</v>
      </c>
    </row>
    <row r="21">
      <c r="A21" s="4">
        <v>20.0</v>
      </c>
      <c r="B21" s="4" t="s">
        <v>89</v>
      </c>
      <c r="D21" s="4" t="s">
        <v>183</v>
      </c>
      <c r="E21" s="4">
        <v>11508.0</v>
      </c>
      <c r="F21" s="4">
        <v>12371.0</v>
      </c>
      <c r="G21" s="7">
        <f t="shared" ref="G21:H21" si="27">E21</f>
        <v>11508</v>
      </c>
      <c r="H21" s="7">
        <f t="shared" si="27"/>
        <v>12371</v>
      </c>
      <c r="I21" s="4">
        <f t="shared" ref="I21:J21" si="28">G21-E21</f>
        <v>0</v>
      </c>
      <c r="J21" s="4">
        <f t="shared" si="28"/>
        <v>0</v>
      </c>
      <c r="K21" s="4">
        <f t="shared" si="4"/>
        <v>-4</v>
      </c>
      <c r="L21" s="4" t="s">
        <v>28</v>
      </c>
      <c r="M21" s="7">
        <f t="shared" ref="M21:M33" si="31">F21-E21+1</f>
        <v>864</v>
      </c>
      <c r="N21" s="7">
        <f t="shared" ref="N21:N33" si="32">(M21-3)/3</f>
        <v>287</v>
      </c>
      <c r="O21" s="4">
        <v>3.0</v>
      </c>
      <c r="P21" s="4" t="s">
        <v>47</v>
      </c>
      <c r="Q21" s="4" t="s">
        <v>184</v>
      </c>
      <c r="R21" s="4" t="s">
        <v>185</v>
      </c>
      <c r="S21" s="4" t="s">
        <v>186</v>
      </c>
      <c r="T21" s="4" t="s">
        <v>187</v>
      </c>
      <c r="U21" s="4" t="s">
        <v>188</v>
      </c>
      <c r="V21" s="4" t="s">
        <v>189</v>
      </c>
      <c r="W21" s="5" t="s">
        <v>190</v>
      </c>
    </row>
    <row r="22">
      <c r="A22" s="4">
        <v>21.0</v>
      </c>
      <c r="B22" s="4" t="s">
        <v>89</v>
      </c>
      <c r="D22" s="4" t="s">
        <v>191</v>
      </c>
      <c r="E22" s="4">
        <v>12413.0</v>
      </c>
      <c r="F22" s="4">
        <v>12973.0</v>
      </c>
      <c r="G22" s="7">
        <f t="shared" ref="G22:H22" si="29">E22</f>
        <v>12413</v>
      </c>
      <c r="H22" s="7">
        <f t="shared" si="29"/>
        <v>12973</v>
      </c>
      <c r="I22" s="4">
        <f t="shared" ref="I22:J22" si="30">G22-E22</f>
        <v>0</v>
      </c>
      <c r="J22" s="4">
        <f t="shared" si="30"/>
        <v>0</v>
      </c>
      <c r="K22" s="4">
        <f t="shared" si="4"/>
        <v>42</v>
      </c>
      <c r="L22" s="4" t="s">
        <v>28</v>
      </c>
      <c r="M22" s="7">
        <f t="shared" si="31"/>
        <v>561</v>
      </c>
      <c r="N22" s="7">
        <f t="shared" si="32"/>
        <v>186</v>
      </c>
      <c r="O22" s="4">
        <v>2.0</v>
      </c>
      <c r="P22" s="4" t="s">
        <v>47</v>
      </c>
      <c r="Q22" s="4" t="s">
        <v>192</v>
      </c>
      <c r="R22" s="4" t="s">
        <v>193</v>
      </c>
      <c r="S22" s="4" t="s">
        <v>194</v>
      </c>
      <c r="T22" s="4" t="s">
        <v>195</v>
      </c>
      <c r="U22" s="4" t="s">
        <v>196</v>
      </c>
      <c r="V22" s="4" t="s">
        <v>197</v>
      </c>
      <c r="W22" s="9" t="s">
        <v>198</v>
      </c>
    </row>
    <row r="23">
      <c r="A23" s="4">
        <v>22.0</v>
      </c>
      <c r="B23" s="4" t="s">
        <v>89</v>
      </c>
      <c r="D23" s="4" t="s">
        <v>191</v>
      </c>
      <c r="E23" s="4">
        <v>12984.0</v>
      </c>
      <c r="F23" s="4">
        <v>13208.0</v>
      </c>
      <c r="G23" s="7">
        <f t="shared" ref="G23:H23" si="33">E23</f>
        <v>12984</v>
      </c>
      <c r="H23" s="7">
        <f t="shared" si="33"/>
        <v>13208</v>
      </c>
      <c r="I23" s="4">
        <f t="shared" ref="I23:J23" si="34">G23-E23</f>
        <v>0</v>
      </c>
      <c r="J23" s="4">
        <f t="shared" si="34"/>
        <v>0</v>
      </c>
      <c r="K23" s="4">
        <f t="shared" si="4"/>
        <v>11</v>
      </c>
      <c r="L23" s="4" t="s">
        <v>28</v>
      </c>
      <c r="M23" s="7">
        <f t="shared" si="31"/>
        <v>225</v>
      </c>
      <c r="N23" s="7">
        <f t="shared" si="32"/>
        <v>74</v>
      </c>
      <c r="O23" s="4">
        <v>3.0</v>
      </c>
      <c r="P23" s="4" t="s">
        <v>199</v>
      </c>
      <c r="Q23" s="4" t="s">
        <v>200</v>
      </c>
      <c r="R23" s="4" t="s">
        <v>201</v>
      </c>
      <c r="S23" s="4" t="s">
        <v>202</v>
      </c>
      <c r="T23" s="4" t="s">
        <v>203</v>
      </c>
      <c r="U23" s="4" t="s">
        <v>204</v>
      </c>
      <c r="V23" s="4" t="s">
        <v>205</v>
      </c>
      <c r="W23" s="9" t="s">
        <v>206</v>
      </c>
    </row>
    <row r="24">
      <c r="A24" s="4">
        <v>23.0</v>
      </c>
      <c r="B24" s="4" t="s">
        <v>44</v>
      </c>
      <c r="C24" s="4" t="s">
        <v>45</v>
      </c>
      <c r="D24" s="4" t="s">
        <v>207</v>
      </c>
      <c r="E24" s="4">
        <v>13120.0</v>
      </c>
      <c r="F24" s="4">
        <v>19905.0</v>
      </c>
      <c r="G24" s="4">
        <v>13210.0</v>
      </c>
      <c r="H24" s="4">
        <v>19905.0</v>
      </c>
      <c r="I24" s="4">
        <f t="shared" ref="I24:J24" si="35">G24-E24</f>
        <v>90</v>
      </c>
      <c r="J24" s="4">
        <f t="shared" si="35"/>
        <v>0</v>
      </c>
      <c r="K24" s="4">
        <f t="shared" si="4"/>
        <v>2</v>
      </c>
      <c r="L24" s="4" t="s">
        <v>28</v>
      </c>
      <c r="M24" s="7">
        <f t="shared" si="31"/>
        <v>6786</v>
      </c>
      <c r="N24" s="7">
        <f t="shared" si="32"/>
        <v>2261</v>
      </c>
      <c r="O24" s="4">
        <v>1.0</v>
      </c>
      <c r="P24" s="4" t="s">
        <v>47</v>
      </c>
      <c r="Q24" s="4" t="s">
        <v>208</v>
      </c>
      <c r="R24" s="4" t="s">
        <v>209</v>
      </c>
      <c r="S24" s="4" t="s">
        <v>210</v>
      </c>
      <c r="T24" s="4" t="s">
        <v>211</v>
      </c>
      <c r="U24" s="4" t="s">
        <v>212</v>
      </c>
      <c r="V24" s="4" t="s">
        <v>213</v>
      </c>
      <c r="W24" s="5" t="s">
        <v>214</v>
      </c>
      <c r="Y24" s="4" t="s">
        <v>215</v>
      </c>
    </row>
    <row r="25">
      <c r="A25" s="4">
        <v>24.0</v>
      </c>
      <c r="B25" s="4" t="s">
        <v>44</v>
      </c>
      <c r="C25" s="4" t="s">
        <v>45</v>
      </c>
      <c r="D25" s="4" t="s">
        <v>216</v>
      </c>
      <c r="E25" s="4">
        <v>19902.0</v>
      </c>
      <c r="F25" s="4">
        <v>20771.0</v>
      </c>
      <c r="G25" s="4">
        <v>19902.0</v>
      </c>
      <c r="H25" s="4">
        <v>20771.0</v>
      </c>
      <c r="I25" s="4">
        <f t="shared" ref="I25:J25" si="36">G25-E25</f>
        <v>0</v>
      </c>
      <c r="J25" s="4">
        <f t="shared" si="36"/>
        <v>0</v>
      </c>
      <c r="K25" s="4">
        <f t="shared" si="4"/>
        <v>-4</v>
      </c>
      <c r="L25" s="4" t="s">
        <v>28</v>
      </c>
      <c r="M25" s="7">
        <f t="shared" si="31"/>
        <v>870</v>
      </c>
      <c r="N25" s="7">
        <f t="shared" si="32"/>
        <v>289</v>
      </c>
      <c r="O25" s="4">
        <v>3.0</v>
      </c>
      <c r="P25" s="4" t="s">
        <v>47</v>
      </c>
      <c r="Q25" s="4" t="s">
        <v>217</v>
      </c>
      <c r="R25" s="4" t="s">
        <v>218</v>
      </c>
      <c r="S25" s="4" t="s">
        <v>219</v>
      </c>
      <c r="T25" s="4" t="s">
        <v>220</v>
      </c>
      <c r="U25" s="4" t="s">
        <v>221</v>
      </c>
      <c r="V25" s="4" t="s">
        <v>222</v>
      </c>
      <c r="W25" s="5" t="s">
        <v>223</v>
      </c>
      <c r="Y25" s="4" t="s">
        <v>224</v>
      </c>
    </row>
    <row r="26">
      <c r="A26" s="4">
        <v>25.0</v>
      </c>
      <c r="B26" s="4" t="s">
        <v>44</v>
      </c>
      <c r="C26" s="4" t="s">
        <v>45</v>
      </c>
      <c r="D26" s="4" t="s">
        <v>225</v>
      </c>
      <c r="E26" s="4">
        <v>20787.0</v>
      </c>
      <c r="F26" s="4">
        <v>21920.0</v>
      </c>
      <c r="G26" s="4">
        <v>20787.0</v>
      </c>
      <c r="H26" s="4">
        <v>21920.0</v>
      </c>
      <c r="I26" s="4">
        <f t="shared" ref="I26:J26" si="37">G26-E26</f>
        <v>0</v>
      </c>
      <c r="J26" s="4">
        <f t="shared" si="37"/>
        <v>0</v>
      </c>
      <c r="K26" s="4">
        <f t="shared" si="4"/>
        <v>16</v>
      </c>
      <c r="L26" s="4" t="s">
        <v>28</v>
      </c>
      <c r="M26" s="7">
        <f t="shared" si="31"/>
        <v>1134</v>
      </c>
      <c r="N26" s="7">
        <f t="shared" si="32"/>
        <v>377</v>
      </c>
      <c r="O26" s="4">
        <v>3.0</v>
      </c>
      <c r="P26" s="4" t="s">
        <v>29</v>
      </c>
      <c r="Q26" s="4" t="s">
        <v>226</v>
      </c>
      <c r="R26" s="4" t="s">
        <v>227</v>
      </c>
      <c r="S26" s="4" t="s">
        <v>228</v>
      </c>
      <c r="T26" s="4" t="s">
        <v>229</v>
      </c>
      <c r="U26" s="4" t="s">
        <v>230</v>
      </c>
      <c r="V26" s="4" t="s">
        <v>231</v>
      </c>
      <c r="W26" s="5" t="s">
        <v>232</v>
      </c>
      <c r="Y26" s="4" t="s">
        <v>233</v>
      </c>
    </row>
    <row r="27">
      <c r="A27" s="4">
        <v>26.0</v>
      </c>
      <c r="B27" s="4" t="s">
        <v>44</v>
      </c>
      <c r="C27" s="4" t="s">
        <v>45</v>
      </c>
      <c r="D27" s="4" t="s">
        <v>234</v>
      </c>
      <c r="E27" s="4">
        <v>21924.0</v>
      </c>
      <c r="F27" s="4">
        <v>23648.0</v>
      </c>
      <c r="G27" s="4">
        <v>21924.0</v>
      </c>
      <c r="H27" s="4">
        <v>23648.0</v>
      </c>
      <c r="I27" s="4">
        <f t="shared" ref="I27:J27" si="38">G27-E27</f>
        <v>0</v>
      </c>
      <c r="J27" s="4">
        <f t="shared" si="38"/>
        <v>0</v>
      </c>
      <c r="K27" s="4">
        <f t="shared" si="4"/>
        <v>4</v>
      </c>
      <c r="L27" s="4" t="s">
        <v>28</v>
      </c>
      <c r="M27" s="7">
        <f t="shared" si="31"/>
        <v>1725</v>
      </c>
      <c r="N27" s="7">
        <f t="shared" si="32"/>
        <v>574</v>
      </c>
      <c r="O27" s="4">
        <v>3.0</v>
      </c>
      <c r="P27" s="4" t="s">
        <v>47</v>
      </c>
      <c r="Q27" s="4" t="s">
        <v>235</v>
      </c>
      <c r="R27" s="4" t="s">
        <v>236</v>
      </c>
      <c r="S27" s="4" t="s">
        <v>237</v>
      </c>
      <c r="T27" s="4" t="s">
        <v>238</v>
      </c>
      <c r="U27" s="4" t="s">
        <v>239</v>
      </c>
      <c r="V27" s="4" t="s">
        <v>240</v>
      </c>
      <c r="W27" s="5" t="s">
        <v>241</v>
      </c>
      <c r="Y27" s="4" t="s">
        <v>242</v>
      </c>
    </row>
    <row r="28">
      <c r="A28" s="4">
        <v>27.0</v>
      </c>
      <c r="B28" s="4" t="s">
        <v>44</v>
      </c>
      <c r="C28" s="4" t="s">
        <v>45</v>
      </c>
      <c r="D28" s="4" t="s">
        <v>46</v>
      </c>
      <c r="E28" s="4">
        <v>23648.0</v>
      </c>
      <c r="F28" s="4">
        <v>23953.0</v>
      </c>
      <c r="G28" s="4">
        <v>23648.0</v>
      </c>
      <c r="H28" s="4">
        <v>23953.0</v>
      </c>
      <c r="I28" s="4">
        <f t="shared" ref="I28:J28" si="39">G28-E28</f>
        <v>0</v>
      </c>
      <c r="J28" s="4">
        <f t="shared" si="39"/>
        <v>0</v>
      </c>
      <c r="K28" s="4">
        <f t="shared" si="4"/>
        <v>0</v>
      </c>
      <c r="L28" s="4" t="s">
        <v>28</v>
      </c>
      <c r="M28" s="7">
        <f t="shared" si="31"/>
        <v>306</v>
      </c>
      <c r="N28" s="7">
        <f t="shared" si="32"/>
        <v>101</v>
      </c>
      <c r="O28" s="4">
        <v>2.0</v>
      </c>
      <c r="P28" s="4" t="s">
        <v>199</v>
      </c>
      <c r="Q28" s="4" t="s">
        <v>243</v>
      </c>
      <c r="R28" s="4" t="s">
        <v>244</v>
      </c>
      <c r="S28" s="4" t="s">
        <v>245</v>
      </c>
      <c r="T28" s="4" t="s">
        <v>246</v>
      </c>
      <c r="U28" s="4" t="s">
        <v>247</v>
      </c>
      <c r="V28" s="4" t="s">
        <v>248</v>
      </c>
      <c r="W28" s="5" t="s">
        <v>249</v>
      </c>
      <c r="Y28" s="4" t="s">
        <v>250</v>
      </c>
    </row>
    <row r="29">
      <c r="A29" s="4">
        <v>28.0</v>
      </c>
      <c r="B29" s="4" t="s">
        <v>129</v>
      </c>
      <c r="C29" s="4" t="s">
        <v>130</v>
      </c>
      <c r="D29" s="4" t="s">
        <v>234</v>
      </c>
      <c r="E29" s="4">
        <v>23963.0</v>
      </c>
      <c r="F29" s="4">
        <v>25465.0</v>
      </c>
      <c r="G29" s="4">
        <v>23963.0</v>
      </c>
      <c r="H29" s="4">
        <v>25465.0</v>
      </c>
      <c r="I29" s="4">
        <f t="shared" ref="I29:J29" si="40">G29-E29</f>
        <v>0</v>
      </c>
      <c r="J29" s="4">
        <f t="shared" si="40"/>
        <v>0</v>
      </c>
      <c r="K29" s="4">
        <f t="shared" si="4"/>
        <v>10</v>
      </c>
      <c r="L29" s="4" t="s">
        <v>28</v>
      </c>
      <c r="M29" s="7">
        <f t="shared" si="31"/>
        <v>1503</v>
      </c>
      <c r="N29" s="7">
        <f t="shared" si="32"/>
        <v>500</v>
      </c>
      <c r="O29" s="4">
        <v>2.0</v>
      </c>
      <c r="P29" s="4" t="s">
        <v>47</v>
      </c>
      <c r="Q29" s="4" t="s">
        <v>251</v>
      </c>
      <c r="R29" s="4" t="s">
        <v>252</v>
      </c>
      <c r="S29" s="4" t="s">
        <v>253</v>
      </c>
      <c r="T29" s="4" t="s">
        <v>254</v>
      </c>
      <c r="U29" s="4" t="s">
        <v>255</v>
      </c>
      <c r="V29" s="4" t="s">
        <v>256</v>
      </c>
      <c r="W29" s="9" t="s">
        <v>257</v>
      </c>
      <c r="Y29" s="4" t="s">
        <v>258</v>
      </c>
    </row>
    <row r="30">
      <c r="A30" s="4">
        <v>29.0</v>
      </c>
      <c r="B30" s="4" t="s">
        <v>129</v>
      </c>
      <c r="C30" s="4" t="s">
        <v>130</v>
      </c>
      <c r="D30" s="4" t="s">
        <v>46</v>
      </c>
      <c r="E30" s="4">
        <v>25462.0</v>
      </c>
      <c r="F30" s="4">
        <v>26088.0</v>
      </c>
      <c r="G30" s="4">
        <v>25462.0</v>
      </c>
      <c r="H30" s="4">
        <v>26088.0</v>
      </c>
      <c r="I30" s="4">
        <f t="shared" ref="I30:J30" si="41">G30-E30</f>
        <v>0</v>
      </c>
      <c r="J30" s="4">
        <f t="shared" si="41"/>
        <v>0</v>
      </c>
      <c r="K30" s="4">
        <f t="shared" si="4"/>
        <v>-4</v>
      </c>
      <c r="L30" s="4" t="s">
        <v>28</v>
      </c>
      <c r="M30" s="7">
        <f t="shared" si="31"/>
        <v>627</v>
      </c>
      <c r="N30" s="7">
        <f t="shared" si="32"/>
        <v>208</v>
      </c>
      <c r="O30" s="4">
        <v>1.0</v>
      </c>
      <c r="P30" s="4" t="s">
        <v>47</v>
      </c>
      <c r="Q30" s="4" t="s">
        <v>259</v>
      </c>
      <c r="R30" s="4" t="s">
        <v>260</v>
      </c>
      <c r="S30" s="4" t="s">
        <v>261</v>
      </c>
      <c r="T30" s="4" t="s">
        <v>262</v>
      </c>
      <c r="U30" s="4" t="s">
        <v>255</v>
      </c>
      <c r="V30" s="4" t="s">
        <v>263</v>
      </c>
      <c r="W30" s="4" t="s">
        <v>264</v>
      </c>
      <c r="X30" s="4" t="s">
        <v>265</v>
      </c>
      <c r="Y30" s="4" t="s">
        <v>266</v>
      </c>
    </row>
    <row r="31">
      <c r="A31" s="4">
        <v>30.0</v>
      </c>
      <c r="B31" s="4" t="s">
        <v>129</v>
      </c>
      <c r="C31" s="4" t="s">
        <v>130</v>
      </c>
      <c r="D31" s="4" t="s">
        <v>46</v>
      </c>
      <c r="E31" s="4">
        <v>26158.0</v>
      </c>
      <c r="F31" s="4">
        <v>26796.0</v>
      </c>
      <c r="G31" s="4">
        <v>26158.0</v>
      </c>
      <c r="H31" s="4">
        <v>26796.0</v>
      </c>
      <c r="I31" s="4">
        <f t="shared" ref="I31:J31" si="42">G31-E31</f>
        <v>0</v>
      </c>
      <c r="J31" s="4">
        <f t="shared" si="42"/>
        <v>0</v>
      </c>
      <c r="K31" s="4">
        <f t="shared" si="4"/>
        <v>70</v>
      </c>
      <c r="L31" s="4" t="s">
        <v>28</v>
      </c>
      <c r="M31" s="7">
        <f t="shared" si="31"/>
        <v>639</v>
      </c>
      <c r="N31" s="7">
        <f t="shared" si="32"/>
        <v>212</v>
      </c>
      <c r="O31" s="4">
        <v>1.0</v>
      </c>
      <c r="P31" s="4" t="s">
        <v>47</v>
      </c>
      <c r="Q31" s="4" t="s">
        <v>267</v>
      </c>
      <c r="R31" s="4" t="s">
        <v>268</v>
      </c>
      <c r="S31" s="4" t="s">
        <v>269</v>
      </c>
      <c r="T31" s="4" t="s">
        <v>270</v>
      </c>
      <c r="U31" s="4" t="s">
        <v>271</v>
      </c>
      <c r="V31" s="4" t="s">
        <v>272</v>
      </c>
      <c r="W31" s="9" t="s">
        <v>273</v>
      </c>
      <c r="Y31" s="4" t="s">
        <v>274</v>
      </c>
    </row>
    <row r="32">
      <c r="A32" s="4">
        <v>31.0</v>
      </c>
      <c r="B32" s="4" t="s">
        <v>129</v>
      </c>
      <c r="C32" s="4" t="s">
        <v>130</v>
      </c>
      <c r="D32" s="4" t="s">
        <v>46</v>
      </c>
      <c r="E32" s="4">
        <v>26814.0</v>
      </c>
      <c r="F32" s="4">
        <v>27920.0</v>
      </c>
      <c r="G32" s="4">
        <v>26814.0</v>
      </c>
      <c r="H32" s="4">
        <v>27920.0</v>
      </c>
      <c r="I32" s="4">
        <f t="shared" ref="I32:J32" si="43">G32-E32</f>
        <v>0</v>
      </c>
      <c r="J32" s="4">
        <f t="shared" si="43"/>
        <v>0</v>
      </c>
      <c r="K32" s="4">
        <f t="shared" si="4"/>
        <v>18</v>
      </c>
      <c r="L32" s="4" t="s">
        <v>28</v>
      </c>
      <c r="M32" s="7">
        <f t="shared" si="31"/>
        <v>1107</v>
      </c>
      <c r="N32" s="7">
        <f t="shared" si="32"/>
        <v>368</v>
      </c>
      <c r="O32" s="4">
        <v>3.0</v>
      </c>
      <c r="P32" s="4" t="s">
        <v>47</v>
      </c>
      <c r="Q32" s="4" t="s">
        <v>275</v>
      </c>
      <c r="R32" s="4" t="s">
        <v>276</v>
      </c>
      <c r="S32" s="4" t="s">
        <v>277</v>
      </c>
      <c r="T32" s="4" t="s">
        <v>278</v>
      </c>
      <c r="U32" s="4" t="s">
        <v>279</v>
      </c>
      <c r="V32" s="4" t="s">
        <v>280</v>
      </c>
      <c r="W32" s="9" t="s">
        <v>281</v>
      </c>
      <c r="Y32" s="4" t="s">
        <v>282</v>
      </c>
    </row>
    <row r="33">
      <c r="A33" s="4">
        <v>32.0</v>
      </c>
      <c r="B33" s="4" t="s">
        <v>129</v>
      </c>
      <c r="C33" s="4" t="s">
        <v>130</v>
      </c>
      <c r="D33" s="4" t="s">
        <v>283</v>
      </c>
      <c r="E33" s="4">
        <v>27930.0</v>
      </c>
      <c r="F33" s="4">
        <v>28334.0</v>
      </c>
      <c r="G33" s="4">
        <v>27930.0</v>
      </c>
      <c r="H33" s="4">
        <v>28334.0</v>
      </c>
      <c r="I33" s="4">
        <f t="shared" ref="I33:J33" si="44">G33-E33</f>
        <v>0</v>
      </c>
      <c r="J33" s="4">
        <f t="shared" si="44"/>
        <v>0</v>
      </c>
      <c r="K33" s="4">
        <f t="shared" si="4"/>
        <v>10</v>
      </c>
      <c r="L33" s="4" t="s">
        <v>28</v>
      </c>
      <c r="M33" s="7">
        <f t="shared" si="31"/>
        <v>405</v>
      </c>
      <c r="N33" s="7">
        <f t="shared" si="32"/>
        <v>134</v>
      </c>
      <c r="O33" s="4">
        <v>3.0</v>
      </c>
      <c r="P33" s="4" t="s">
        <v>47</v>
      </c>
      <c r="Q33" s="4" t="s">
        <v>284</v>
      </c>
      <c r="R33" s="4" t="s">
        <v>285</v>
      </c>
      <c r="S33" s="4" t="s">
        <v>286</v>
      </c>
      <c r="T33" s="4" t="s">
        <v>287</v>
      </c>
      <c r="U33" s="4" t="s">
        <v>288</v>
      </c>
      <c r="V33" s="4" t="s">
        <v>280</v>
      </c>
      <c r="W33" s="9" t="s">
        <v>289</v>
      </c>
    </row>
    <row r="34">
      <c r="A34" s="4">
        <v>33.0</v>
      </c>
      <c r="B34" s="4" t="s">
        <v>89</v>
      </c>
      <c r="D34" s="4" t="s">
        <v>290</v>
      </c>
      <c r="E34" s="4">
        <v>28336.0</v>
      </c>
      <c r="F34" s="4">
        <v>28782.0</v>
      </c>
      <c r="G34" s="4">
        <v>28336.0</v>
      </c>
      <c r="H34" s="4">
        <v>28782.0</v>
      </c>
      <c r="I34" s="4">
        <f t="shared" ref="I34:J34" si="45">G34-E34</f>
        <v>0</v>
      </c>
      <c r="J34" s="4">
        <f t="shared" si="45"/>
        <v>0</v>
      </c>
      <c r="K34" s="4">
        <f t="shared" si="4"/>
        <v>2</v>
      </c>
      <c r="L34" s="4" t="s">
        <v>28</v>
      </c>
      <c r="M34" s="4">
        <v>446.0</v>
      </c>
      <c r="N34" s="4">
        <v>149.0</v>
      </c>
      <c r="O34" s="4">
        <v>1.0</v>
      </c>
      <c r="P34" s="4" t="s">
        <v>47</v>
      </c>
      <c r="Q34" s="4" t="s">
        <v>291</v>
      </c>
      <c r="R34" s="4" t="s">
        <v>292</v>
      </c>
      <c r="S34" s="4" t="s">
        <v>293</v>
      </c>
      <c r="T34" s="4" t="s">
        <v>294</v>
      </c>
      <c r="U34" s="4" t="s">
        <v>295</v>
      </c>
      <c r="V34" s="4" t="s">
        <v>197</v>
      </c>
      <c r="W34" s="5" t="s">
        <v>296</v>
      </c>
    </row>
    <row r="35">
      <c r="A35" s="4">
        <v>34.0</v>
      </c>
      <c r="B35" s="4" t="s">
        <v>89</v>
      </c>
      <c r="D35" s="4" t="s">
        <v>290</v>
      </c>
      <c r="E35" s="4">
        <v>28783.0</v>
      </c>
      <c r="F35" s="4">
        <v>29271.0</v>
      </c>
      <c r="G35" s="4">
        <v>28783.0</v>
      </c>
      <c r="H35" s="4">
        <v>29271.0</v>
      </c>
      <c r="I35" s="4">
        <f t="shared" ref="I35:J35" si="46">G35-E35</f>
        <v>0</v>
      </c>
      <c r="J35" s="4">
        <f t="shared" si="46"/>
        <v>0</v>
      </c>
      <c r="K35" s="4">
        <f t="shared" si="4"/>
        <v>1</v>
      </c>
      <c r="L35" s="4" t="s">
        <v>28</v>
      </c>
      <c r="M35" s="4">
        <v>938.0</v>
      </c>
      <c r="N35" s="4">
        <v>313.0</v>
      </c>
      <c r="O35" s="4">
        <v>1.0</v>
      </c>
      <c r="P35" s="4" t="s">
        <v>29</v>
      </c>
      <c r="Q35" s="4" t="s">
        <v>297</v>
      </c>
      <c r="R35" s="4" t="s">
        <v>298</v>
      </c>
      <c r="S35" s="4" t="s">
        <v>299</v>
      </c>
      <c r="T35" s="4" t="s">
        <v>300</v>
      </c>
      <c r="U35" s="4" t="s">
        <v>301</v>
      </c>
      <c r="V35" s="4" t="s">
        <v>197</v>
      </c>
      <c r="W35" s="5" t="s">
        <v>302</v>
      </c>
    </row>
    <row r="36">
      <c r="A36" s="4">
        <v>35.0</v>
      </c>
      <c r="B36" s="4" t="s">
        <v>89</v>
      </c>
      <c r="D36" s="4" t="s">
        <v>46</v>
      </c>
      <c r="E36" s="4">
        <v>29271.0</v>
      </c>
      <c r="F36" s="4">
        <v>29639.0</v>
      </c>
      <c r="G36" s="4">
        <v>29271.0</v>
      </c>
      <c r="H36" s="4">
        <v>29639.0</v>
      </c>
      <c r="I36" s="4">
        <f t="shared" ref="I36:J36" si="47">G36-E36</f>
        <v>0</v>
      </c>
      <c r="J36" s="4">
        <f t="shared" si="47"/>
        <v>0</v>
      </c>
      <c r="K36" s="4">
        <f t="shared" si="4"/>
        <v>0</v>
      </c>
      <c r="L36" s="4" t="s">
        <v>28</v>
      </c>
      <c r="M36" s="4">
        <v>368.0</v>
      </c>
      <c r="N36" s="4">
        <v>123.0</v>
      </c>
      <c r="O36" s="4">
        <v>3.0</v>
      </c>
      <c r="P36" s="4" t="s">
        <v>47</v>
      </c>
      <c r="Q36" s="4" t="s">
        <v>303</v>
      </c>
      <c r="R36" s="4" t="s">
        <v>304</v>
      </c>
      <c r="S36" s="4" t="s">
        <v>305</v>
      </c>
      <c r="T36" s="4" t="s">
        <v>306</v>
      </c>
      <c r="U36" s="4" t="s">
        <v>307</v>
      </c>
      <c r="V36" s="4" t="s">
        <v>197</v>
      </c>
      <c r="W36" s="9" t="s">
        <v>308</v>
      </c>
    </row>
    <row r="37">
      <c r="A37" s="10">
        <v>36.0</v>
      </c>
      <c r="B37" s="4" t="s">
        <v>89</v>
      </c>
      <c r="C37" s="4" t="s">
        <v>25</v>
      </c>
      <c r="D37" s="4" t="s">
        <v>309</v>
      </c>
      <c r="E37" s="4">
        <v>30669.0</v>
      </c>
      <c r="F37" s="4">
        <v>29623.0</v>
      </c>
      <c r="G37" s="4" t="s">
        <v>309</v>
      </c>
      <c r="H37" s="4" t="s">
        <v>309</v>
      </c>
      <c r="L37" s="4" t="s">
        <v>310</v>
      </c>
      <c r="M37" s="4">
        <v>1047.0</v>
      </c>
      <c r="N37" s="4">
        <v>349.0</v>
      </c>
      <c r="P37" s="4" t="s">
        <v>47</v>
      </c>
      <c r="Q37" s="4" t="s">
        <v>311</v>
      </c>
      <c r="R37" s="4" t="s">
        <v>312</v>
      </c>
      <c r="S37" s="4" t="s">
        <v>313</v>
      </c>
      <c r="T37" s="4" t="s">
        <v>314</v>
      </c>
      <c r="U37" s="4" t="s">
        <v>315</v>
      </c>
      <c r="V37" s="4" t="s">
        <v>316</v>
      </c>
      <c r="W37" s="9" t="s">
        <v>317</v>
      </c>
    </row>
    <row r="38">
      <c r="A38" s="4">
        <v>37.0</v>
      </c>
      <c r="B38" s="4" t="s">
        <v>89</v>
      </c>
      <c r="D38" s="4" t="s">
        <v>46</v>
      </c>
      <c r="E38" s="4">
        <v>30737.0</v>
      </c>
      <c r="F38" s="4">
        <v>31345.0</v>
      </c>
      <c r="G38" s="4">
        <v>30737.0</v>
      </c>
      <c r="H38" s="4">
        <v>31345.0</v>
      </c>
      <c r="I38" s="4">
        <f t="shared" ref="I38:J38" si="48">G38-E38</f>
        <v>0</v>
      </c>
      <c r="J38" s="4">
        <f t="shared" si="48"/>
        <v>0</v>
      </c>
      <c r="K38" s="4">
        <f>if(L38="plus",if(G38&gt;H36,G38-H36,if(G38=H36,0,G38-1-H36)),H38-G36)</f>
        <v>1098</v>
      </c>
      <c r="L38" s="4" t="s">
        <v>28</v>
      </c>
      <c r="M38" s="4">
        <v>609.0</v>
      </c>
      <c r="N38" s="4">
        <v>203.0</v>
      </c>
      <c r="O38" s="4">
        <v>2.0</v>
      </c>
      <c r="P38" s="4" t="s">
        <v>47</v>
      </c>
      <c r="Q38" s="4" t="s">
        <v>318</v>
      </c>
      <c r="R38" s="4" t="s">
        <v>319</v>
      </c>
      <c r="S38" s="4" t="s">
        <v>320</v>
      </c>
      <c r="T38" s="4" t="s">
        <v>321</v>
      </c>
      <c r="U38" s="4" t="s">
        <v>322</v>
      </c>
      <c r="V38" s="4" t="s">
        <v>197</v>
      </c>
      <c r="W38" s="9" t="s">
        <v>323</v>
      </c>
    </row>
    <row r="39">
      <c r="A39" s="11">
        <v>38.0</v>
      </c>
      <c r="B39" s="4" t="s">
        <v>44</v>
      </c>
      <c r="C39" s="4" t="s">
        <v>45</v>
      </c>
      <c r="D39" s="4" t="s">
        <v>46</v>
      </c>
      <c r="E39" s="4">
        <v>31442.0</v>
      </c>
      <c r="F39" s="4">
        <v>31789.0</v>
      </c>
      <c r="G39" s="4">
        <v>31442.0</v>
      </c>
      <c r="H39" s="4">
        <v>31789.0</v>
      </c>
      <c r="I39" s="4">
        <f t="shared" ref="I39:J39" si="49">G39-E39</f>
        <v>0</v>
      </c>
      <c r="J39" s="4">
        <f t="shared" si="49"/>
        <v>0</v>
      </c>
      <c r="K39" s="4">
        <f t="shared" ref="K39:K44" si="51">if(L39="plus",if(G39&gt;H38,G39-H38,if(G39=H38,0,G39-1-H38)),H39-G38)</f>
        <v>97</v>
      </c>
      <c r="L39" s="4" t="s">
        <v>28</v>
      </c>
      <c r="M39" s="7">
        <f>H39-G39+1</f>
        <v>348</v>
      </c>
      <c r="N39" s="7">
        <f>(M39)/3</f>
        <v>116</v>
      </c>
      <c r="O39" s="4">
        <v>2.0</v>
      </c>
      <c r="P39" s="4" t="s">
        <v>47</v>
      </c>
      <c r="Q39" s="4" t="s">
        <v>324</v>
      </c>
      <c r="R39" s="4" t="s">
        <v>325</v>
      </c>
      <c r="S39" s="4" t="s">
        <v>326</v>
      </c>
      <c r="T39" s="4" t="s">
        <v>327</v>
      </c>
      <c r="U39" s="4" t="s">
        <v>328</v>
      </c>
      <c r="V39" s="4" t="s">
        <v>329</v>
      </c>
      <c r="W39" s="5" t="s">
        <v>330</v>
      </c>
      <c r="Y39" s="4" t="s">
        <v>331</v>
      </c>
    </row>
    <row r="40">
      <c r="A40" s="11">
        <v>39.0</v>
      </c>
      <c r="B40" s="4" t="s">
        <v>44</v>
      </c>
      <c r="C40" s="4" t="s">
        <v>45</v>
      </c>
      <c r="D40" s="4" t="s">
        <v>46</v>
      </c>
      <c r="E40" s="4">
        <v>31876.0</v>
      </c>
      <c r="F40" s="4">
        <v>32298.0</v>
      </c>
      <c r="G40" s="4">
        <v>31876.0</v>
      </c>
      <c r="H40" s="4">
        <v>32298.0</v>
      </c>
      <c r="I40" s="4">
        <f t="shared" ref="I40:J40" si="50">G40-E40</f>
        <v>0</v>
      </c>
      <c r="J40" s="4">
        <f t="shared" si="50"/>
        <v>0</v>
      </c>
      <c r="K40" s="4">
        <f t="shared" si="51"/>
        <v>87</v>
      </c>
      <c r="L40" s="4" t="s">
        <v>28</v>
      </c>
      <c r="M40" s="7">
        <f t="shared" ref="M40:M43" si="53">H40-G40</f>
        <v>422</v>
      </c>
      <c r="N40" s="7">
        <f>(M40-2)/3</f>
        <v>140</v>
      </c>
      <c r="O40" s="4">
        <v>1.0</v>
      </c>
      <c r="P40" s="4" t="s">
        <v>47</v>
      </c>
      <c r="Q40" s="4" t="s">
        <v>332</v>
      </c>
      <c r="R40" s="4" t="s">
        <v>333</v>
      </c>
      <c r="S40" s="4" t="s">
        <v>334</v>
      </c>
      <c r="T40" s="4" t="s">
        <v>335</v>
      </c>
      <c r="U40" s="4" t="s">
        <v>336</v>
      </c>
      <c r="V40" s="4" t="s">
        <v>337</v>
      </c>
      <c r="W40" s="5" t="s">
        <v>338</v>
      </c>
      <c r="X40" s="4" t="s">
        <v>339</v>
      </c>
      <c r="Y40" s="4" t="s">
        <v>340</v>
      </c>
    </row>
    <row r="41">
      <c r="A41" s="4">
        <v>40.0</v>
      </c>
      <c r="B41" s="4" t="s">
        <v>44</v>
      </c>
      <c r="C41" s="4" t="s">
        <v>45</v>
      </c>
      <c r="D41" s="12" t="s">
        <v>46</v>
      </c>
      <c r="E41" s="4">
        <v>32381.0</v>
      </c>
      <c r="F41" s="4">
        <v>32785.0</v>
      </c>
      <c r="G41" s="4">
        <v>32381.0</v>
      </c>
      <c r="H41" s="4">
        <v>32785.0</v>
      </c>
      <c r="I41" s="4">
        <f t="shared" ref="I41:J41" si="52">G41-E41</f>
        <v>0</v>
      </c>
      <c r="J41" s="4">
        <f t="shared" si="52"/>
        <v>0</v>
      </c>
      <c r="K41" s="4">
        <f t="shared" si="51"/>
        <v>83</v>
      </c>
      <c r="L41" s="4" t="s">
        <v>28</v>
      </c>
      <c r="M41" s="7">
        <f t="shared" si="53"/>
        <v>404</v>
      </c>
      <c r="N41" s="7">
        <f t="shared" ref="N41:N43" si="55">(M41-2)/3</f>
        <v>134</v>
      </c>
      <c r="O41" s="4">
        <v>2.0</v>
      </c>
      <c r="P41" s="4" t="s">
        <v>29</v>
      </c>
      <c r="Q41" s="4" t="s">
        <v>341</v>
      </c>
      <c r="R41" s="4" t="s">
        <v>342</v>
      </c>
      <c r="S41" s="4" t="s">
        <v>343</v>
      </c>
      <c r="T41" s="4" t="s">
        <v>344</v>
      </c>
      <c r="U41" s="4" t="s">
        <v>345</v>
      </c>
      <c r="V41" s="4" t="s">
        <v>346</v>
      </c>
      <c r="W41" s="5" t="s">
        <v>347</v>
      </c>
      <c r="Y41" s="4" t="s">
        <v>348</v>
      </c>
    </row>
    <row r="42">
      <c r="A42" s="4">
        <v>41.0</v>
      </c>
      <c r="B42" s="4" t="s">
        <v>44</v>
      </c>
      <c r="C42" s="4" t="s">
        <v>45</v>
      </c>
      <c r="D42" s="4" t="s">
        <v>46</v>
      </c>
      <c r="E42" s="4">
        <v>32787.0</v>
      </c>
      <c r="F42" s="4">
        <v>33488.0</v>
      </c>
      <c r="G42" s="4">
        <v>32787.0</v>
      </c>
      <c r="H42" s="4">
        <v>33488.0</v>
      </c>
      <c r="I42" s="4">
        <f t="shared" ref="I42:J42" si="54">G42-E42</f>
        <v>0</v>
      </c>
      <c r="J42" s="4">
        <f t="shared" si="54"/>
        <v>0</v>
      </c>
      <c r="K42" s="4">
        <f t="shared" si="51"/>
        <v>2</v>
      </c>
      <c r="L42" s="4" t="s">
        <v>28</v>
      </c>
      <c r="M42" s="7">
        <f t="shared" si="53"/>
        <v>701</v>
      </c>
      <c r="N42" s="7">
        <f t="shared" si="55"/>
        <v>233</v>
      </c>
      <c r="O42" s="4">
        <v>3.0</v>
      </c>
      <c r="P42" s="4" t="s">
        <v>47</v>
      </c>
      <c r="Q42" s="4" t="s">
        <v>349</v>
      </c>
      <c r="R42" s="4" t="s">
        <v>350</v>
      </c>
      <c r="S42" s="4" t="s">
        <v>351</v>
      </c>
      <c r="T42" s="4" t="s">
        <v>352</v>
      </c>
      <c r="U42" s="4" t="s">
        <v>353</v>
      </c>
      <c r="V42" s="4" t="s">
        <v>354</v>
      </c>
      <c r="W42" s="5" t="s">
        <v>355</v>
      </c>
      <c r="Y42" s="4" t="s">
        <v>356</v>
      </c>
    </row>
    <row r="43">
      <c r="A43" s="4">
        <v>42.0</v>
      </c>
      <c r="B43" s="4" t="s">
        <v>44</v>
      </c>
      <c r="C43" s="4" t="s">
        <v>45</v>
      </c>
      <c r="D43" s="4" t="s">
        <v>46</v>
      </c>
      <c r="E43" s="4">
        <v>33565.0</v>
      </c>
      <c r="F43" s="4">
        <v>33963.0</v>
      </c>
      <c r="G43" s="4">
        <v>33565.0</v>
      </c>
      <c r="H43" s="4">
        <v>33963.0</v>
      </c>
      <c r="I43" s="4">
        <f t="shared" ref="I43:J43" si="56">G43-E43</f>
        <v>0</v>
      </c>
      <c r="J43" s="4">
        <f t="shared" si="56"/>
        <v>0</v>
      </c>
      <c r="K43" s="4">
        <f t="shared" si="51"/>
        <v>77</v>
      </c>
      <c r="L43" s="4" t="s">
        <v>28</v>
      </c>
      <c r="M43" s="7">
        <f t="shared" si="53"/>
        <v>398</v>
      </c>
      <c r="N43" s="7">
        <f t="shared" si="55"/>
        <v>132</v>
      </c>
      <c r="O43" s="4">
        <v>1.0</v>
      </c>
      <c r="P43" s="4" t="s">
        <v>47</v>
      </c>
      <c r="Q43" s="4" t="s">
        <v>357</v>
      </c>
      <c r="R43" s="4" t="s">
        <v>358</v>
      </c>
      <c r="S43" s="4" t="s">
        <v>359</v>
      </c>
      <c r="T43" s="4" t="s">
        <v>360</v>
      </c>
      <c r="U43" s="4" t="s">
        <v>361</v>
      </c>
      <c r="V43" s="4" t="s">
        <v>362</v>
      </c>
      <c r="W43" s="5" t="s">
        <v>363</v>
      </c>
      <c r="Y43" s="4" t="s">
        <v>364</v>
      </c>
    </row>
    <row r="44">
      <c r="A44" s="11">
        <v>43.0</v>
      </c>
      <c r="B44" s="4" t="s">
        <v>129</v>
      </c>
      <c r="C44" s="4" t="s">
        <v>130</v>
      </c>
      <c r="D44" s="4" t="s">
        <v>46</v>
      </c>
      <c r="E44" s="4">
        <v>33963.0</v>
      </c>
      <c r="F44" s="4">
        <v>34070.0</v>
      </c>
      <c r="G44" s="4">
        <v>33963.0</v>
      </c>
      <c r="H44" s="4">
        <v>34070.0</v>
      </c>
      <c r="I44" s="4">
        <f t="shared" ref="I44:J44" si="57">G44-E44</f>
        <v>0</v>
      </c>
      <c r="J44" s="4">
        <f t="shared" si="57"/>
        <v>0</v>
      </c>
      <c r="K44" s="4">
        <f t="shared" si="51"/>
        <v>0</v>
      </c>
      <c r="L44" s="4" t="s">
        <v>28</v>
      </c>
      <c r="M44" s="7">
        <f t="shared" ref="M44:M56" si="58">F44-E44+1</f>
        <v>108</v>
      </c>
      <c r="N44" s="7">
        <f t="shared" ref="N44:N92" si="59">(M44-3)/3</f>
        <v>35</v>
      </c>
      <c r="O44" s="4">
        <v>3.0</v>
      </c>
      <c r="P44" s="4" t="s">
        <v>47</v>
      </c>
      <c r="Q44" s="4" t="s">
        <v>365</v>
      </c>
      <c r="R44" s="4" t="s">
        <v>366</v>
      </c>
      <c r="S44" s="4" t="s">
        <v>367</v>
      </c>
      <c r="T44" s="4" t="s">
        <v>368</v>
      </c>
      <c r="U44" s="4" t="s">
        <v>369</v>
      </c>
      <c r="V44" s="4" t="s">
        <v>370</v>
      </c>
      <c r="W44" s="9" t="s">
        <v>371</v>
      </c>
      <c r="Y44" s="4" t="s">
        <v>372</v>
      </c>
    </row>
    <row r="45">
      <c r="A45" s="11">
        <v>44.0</v>
      </c>
      <c r="B45" s="4" t="s">
        <v>129</v>
      </c>
      <c r="C45" s="4" t="s">
        <v>130</v>
      </c>
      <c r="D45" s="4" t="s">
        <v>309</v>
      </c>
      <c r="E45" s="4">
        <v>33976.0</v>
      </c>
      <c r="F45" s="4">
        <v>34104.0</v>
      </c>
      <c r="G45" s="4" t="s">
        <v>309</v>
      </c>
      <c r="H45" s="4" t="s">
        <v>309</v>
      </c>
      <c r="L45" s="4" t="s">
        <v>28</v>
      </c>
      <c r="M45" s="7">
        <f t="shared" si="58"/>
        <v>129</v>
      </c>
      <c r="N45" s="7">
        <f t="shared" si="59"/>
        <v>42</v>
      </c>
      <c r="O45" s="4">
        <v>1.0</v>
      </c>
      <c r="P45" s="4" t="s">
        <v>47</v>
      </c>
      <c r="Q45" s="4" t="s">
        <v>373</v>
      </c>
      <c r="R45" s="4" t="s">
        <v>374</v>
      </c>
      <c r="S45" s="4" t="s">
        <v>375</v>
      </c>
      <c r="T45" s="4" t="s">
        <v>376</v>
      </c>
      <c r="U45" s="4" t="s">
        <v>377</v>
      </c>
      <c r="V45" s="4" t="s">
        <v>378</v>
      </c>
      <c r="W45" s="4" t="s">
        <v>379</v>
      </c>
      <c r="Y45" s="4" t="s">
        <v>380</v>
      </c>
    </row>
    <row r="46">
      <c r="A46" s="4">
        <v>45.0</v>
      </c>
      <c r="B46" s="4" t="s">
        <v>129</v>
      </c>
      <c r="C46" s="4" t="s">
        <v>130</v>
      </c>
      <c r="D46" s="4" t="s">
        <v>46</v>
      </c>
      <c r="E46" s="4">
        <v>34067.0</v>
      </c>
      <c r="F46" s="4">
        <v>34327.0</v>
      </c>
      <c r="G46" s="4">
        <v>34067.0</v>
      </c>
      <c r="H46" s="4">
        <v>34327.0</v>
      </c>
      <c r="I46" s="4">
        <f t="shared" ref="I46:J46" si="60">G46-E46</f>
        <v>0</v>
      </c>
      <c r="J46" s="4">
        <f t="shared" si="60"/>
        <v>0</v>
      </c>
      <c r="K46" s="4">
        <f>if(L46="plus",if(G46&gt;H44,G46-H44,if(G46=H44,0,G46-1-H44)),H46-G44)</f>
        <v>-4</v>
      </c>
      <c r="L46" s="4" t="s">
        <v>28</v>
      </c>
      <c r="M46" s="7">
        <f t="shared" si="58"/>
        <v>261</v>
      </c>
      <c r="N46" s="7">
        <f t="shared" si="59"/>
        <v>86</v>
      </c>
      <c r="O46" s="4">
        <v>2.0</v>
      </c>
      <c r="P46" s="4" t="s">
        <v>47</v>
      </c>
      <c r="Q46" s="4" t="s">
        <v>381</v>
      </c>
      <c r="R46" s="4" t="s">
        <v>382</v>
      </c>
      <c r="S46" s="4" t="s">
        <v>383</v>
      </c>
      <c r="T46" s="4" t="s">
        <v>384</v>
      </c>
      <c r="U46" s="4" t="s">
        <v>369</v>
      </c>
      <c r="V46" s="4" t="s">
        <v>370</v>
      </c>
      <c r="W46" s="9" t="s">
        <v>385</v>
      </c>
      <c r="Y46" s="4" t="s">
        <v>386</v>
      </c>
    </row>
    <row r="47">
      <c r="A47" s="4">
        <v>46.0</v>
      </c>
      <c r="B47" s="4" t="s">
        <v>129</v>
      </c>
      <c r="C47" s="4" t="s">
        <v>130</v>
      </c>
      <c r="D47" s="4" t="s">
        <v>46</v>
      </c>
      <c r="E47" s="4">
        <v>34397.0</v>
      </c>
      <c r="F47" s="4">
        <v>34618.0</v>
      </c>
      <c r="G47" s="4">
        <v>34397.0</v>
      </c>
      <c r="H47" s="4">
        <v>34618.0</v>
      </c>
      <c r="I47" s="4">
        <f t="shared" ref="I47:J47" si="61">G47-E47</f>
        <v>0</v>
      </c>
      <c r="J47" s="4">
        <f t="shared" si="61"/>
        <v>0</v>
      </c>
      <c r="K47" s="4">
        <f t="shared" ref="K47:K92" si="63">if(L47="plus",if(G47&gt;H46,G47-H46,if(G47=H46,0,G47-1-H46)),H47-G46)</f>
        <v>70</v>
      </c>
      <c r="L47" s="4" t="s">
        <v>28</v>
      </c>
      <c r="M47" s="7">
        <f t="shared" si="58"/>
        <v>222</v>
      </c>
      <c r="N47" s="7">
        <f t="shared" si="59"/>
        <v>73</v>
      </c>
      <c r="O47" s="4">
        <v>2.0</v>
      </c>
      <c r="P47" s="4" t="s">
        <v>47</v>
      </c>
      <c r="Q47" s="4" t="s">
        <v>387</v>
      </c>
      <c r="R47" s="4" t="s">
        <v>388</v>
      </c>
      <c r="S47" s="4" t="s">
        <v>389</v>
      </c>
      <c r="T47" s="4" t="s">
        <v>390</v>
      </c>
      <c r="U47" s="4" t="s">
        <v>391</v>
      </c>
      <c r="V47" s="4" t="s">
        <v>370</v>
      </c>
      <c r="W47" s="5" t="s">
        <v>392</v>
      </c>
      <c r="Y47" s="4" t="s">
        <v>393</v>
      </c>
    </row>
    <row r="48">
      <c r="A48" s="4">
        <v>47.0</v>
      </c>
      <c r="B48" s="4" t="s">
        <v>129</v>
      </c>
      <c r="C48" s="4" t="s">
        <v>130</v>
      </c>
      <c r="D48" s="4" t="s">
        <v>46</v>
      </c>
      <c r="E48" s="4">
        <v>34622.0</v>
      </c>
      <c r="F48" s="4">
        <v>35053.0</v>
      </c>
      <c r="G48" s="4">
        <v>34622.0</v>
      </c>
      <c r="H48" s="4">
        <v>35053.0</v>
      </c>
      <c r="I48" s="4">
        <f t="shared" ref="I48:J48" si="62">G48-E48</f>
        <v>0</v>
      </c>
      <c r="J48" s="4">
        <f t="shared" si="62"/>
        <v>0</v>
      </c>
      <c r="K48" s="4">
        <f t="shared" si="63"/>
        <v>4</v>
      </c>
      <c r="L48" s="4" t="s">
        <v>28</v>
      </c>
      <c r="M48" s="7">
        <f t="shared" si="58"/>
        <v>432</v>
      </c>
      <c r="N48" s="7">
        <f t="shared" si="59"/>
        <v>143</v>
      </c>
      <c r="O48" s="4">
        <v>2.0</v>
      </c>
      <c r="P48" s="4" t="s">
        <v>47</v>
      </c>
      <c r="Q48" s="4" t="s">
        <v>394</v>
      </c>
      <c r="R48" s="4" t="s">
        <v>395</v>
      </c>
      <c r="S48" s="4" t="s">
        <v>396</v>
      </c>
      <c r="T48" s="4" t="s">
        <v>397</v>
      </c>
      <c r="U48" s="4" t="s">
        <v>369</v>
      </c>
      <c r="V48" s="4" t="s">
        <v>398</v>
      </c>
      <c r="W48" s="9" t="s">
        <v>399</v>
      </c>
      <c r="Y48" s="4" t="s">
        <v>400</v>
      </c>
    </row>
    <row r="49">
      <c r="A49" s="4">
        <v>48.0</v>
      </c>
      <c r="B49" s="4" t="s">
        <v>129</v>
      </c>
      <c r="D49" s="4" t="s">
        <v>46</v>
      </c>
      <c r="E49" s="4">
        <v>35050.0</v>
      </c>
      <c r="F49" s="4">
        <v>36075.0</v>
      </c>
      <c r="G49" s="4">
        <v>35050.0</v>
      </c>
      <c r="H49" s="4">
        <v>36075.0</v>
      </c>
      <c r="I49" s="4">
        <f t="shared" ref="I49:J49" si="64">G49-E49</f>
        <v>0</v>
      </c>
      <c r="J49" s="4">
        <f t="shared" si="64"/>
        <v>0</v>
      </c>
      <c r="K49" s="4">
        <f t="shared" si="63"/>
        <v>-4</v>
      </c>
      <c r="L49" s="4" t="s">
        <v>28</v>
      </c>
      <c r="M49" s="7">
        <f t="shared" si="58"/>
        <v>1026</v>
      </c>
      <c r="N49" s="7">
        <f t="shared" si="59"/>
        <v>341</v>
      </c>
      <c r="O49" s="4">
        <v>1.0</v>
      </c>
      <c r="P49" s="4" t="s">
        <v>47</v>
      </c>
      <c r="Q49" s="4" t="s">
        <v>401</v>
      </c>
      <c r="R49" s="4" t="s">
        <v>402</v>
      </c>
      <c r="S49" s="4" t="s">
        <v>403</v>
      </c>
      <c r="T49" s="4" t="s">
        <v>404</v>
      </c>
      <c r="U49" s="4" t="s">
        <v>405</v>
      </c>
      <c r="V49" s="4" t="s">
        <v>406</v>
      </c>
      <c r="W49" s="9" t="s">
        <v>407</v>
      </c>
    </row>
    <row r="50">
      <c r="A50" s="4">
        <v>49.0</v>
      </c>
      <c r="B50" s="4" t="s">
        <v>129</v>
      </c>
      <c r="D50" s="4" t="s">
        <v>46</v>
      </c>
      <c r="E50" s="4">
        <v>36134.0</v>
      </c>
      <c r="F50" s="4">
        <v>36400.0</v>
      </c>
      <c r="G50" s="4">
        <v>36134.0</v>
      </c>
      <c r="H50" s="4">
        <v>36400.0</v>
      </c>
      <c r="I50" s="4">
        <f t="shared" ref="I50:J50" si="65">G50-E50</f>
        <v>0</v>
      </c>
      <c r="J50" s="4">
        <f t="shared" si="65"/>
        <v>0</v>
      </c>
      <c r="K50" s="4">
        <f t="shared" si="63"/>
        <v>59</v>
      </c>
      <c r="L50" s="4" t="s">
        <v>28</v>
      </c>
      <c r="M50" s="7">
        <f t="shared" si="58"/>
        <v>267</v>
      </c>
      <c r="N50" s="7">
        <f t="shared" si="59"/>
        <v>88</v>
      </c>
      <c r="O50" s="4">
        <v>2.0</v>
      </c>
      <c r="P50" s="4" t="s">
        <v>47</v>
      </c>
      <c r="Q50" s="4" t="s">
        <v>408</v>
      </c>
      <c r="R50" s="4" t="s">
        <v>409</v>
      </c>
      <c r="S50" s="4" t="s">
        <v>410</v>
      </c>
      <c r="T50" s="4" t="s">
        <v>411</v>
      </c>
      <c r="U50" s="4" t="s">
        <v>412</v>
      </c>
      <c r="V50" s="4" t="s">
        <v>413</v>
      </c>
      <c r="W50" s="9" t="s">
        <v>414</v>
      </c>
    </row>
    <row r="51">
      <c r="A51" s="4">
        <v>50.0</v>
      </c>
      <c r="B51" s="4" t="s">
        <v>129</v>
      </c>
      <c r="D51" s="4" t="s">
        <v>46</v>
      </c>
      <c r="E51" s="4">
        <v>36397.0</v>
      </c>
      <c r="F51" s="4">
        <v>36801.0</v>
      </c>
      <c r="G51" s="4">
        <v>36397.0</v>
      </c>
      <c r="H51" s="4">
        <v>36801.0</v>
      </c>
      <c r="I51" s="4">
        <f t="shared" ref="I51:J51" si="66">G51-E51</f>
        <v>0</v>
      </c>
      <c r="J51" s="4">
        <f t="shared" si="66"/>
        <v>0</v>
      </c>
      <c r="K51" s="4">
        <f t="shared" si="63"/>
        <v>-4</v>
      </c>
      <c r="L51" s="4" t="s">
        <v>28</v>
      </c>
      <c r="M51" s="7">
        <f t="shared" si="58"/>
        <v>405</v>
      </c>
      <c r="N51" s="7">
        <f t="shared" si="59"/>
        <v>134</v>
      </c>
      <c r="O51" s="4">
        <v>1.0</v>
      </c>
      <c r="P51" s="4" t="s">
        <v>47</v>
      </c>
      <c r="Q51" s="4" t="s">
        <v>415</v>
      </c>
      <c r="R51" s="4" t="s">
        <v>416</v>
      </c>
      <c r="S51" s="4" t="s">
        <v>417</v>
      </c>
      <c r="T51" s="4" t="s">
        <v>418</v>
      </c>
      <c r="U51" s="4" t="s">
        <v>419</v>
      </c>
      <c r="V51" s="4" t="s">
        <v>420</v>
      </c>
      <c r="W51" s="9" t="s">
        <v>421</v>
      </c>
    </row>
    <row r="52">
      <c r="A52" s="4">
        <v>51.0</v>
      </c>
      <c r="B52" s="4" t="s">
        <v>129</v>
      </c>
      <c r="D52" s="4" t="s">
        <v>46</v>
      </c>
      <c r="E52" s="4">
        <v>36803.0</v>
      </c>
      <c r="F52" s="4">
        <v>37000.0</v>
      </c>
      <c r="G52" s="4">
        <v>36803.0</v>
      </c>
      <c r="H52" s="4">
        <v>37000.0</v>
      </c>
      <c r="I52" s="4">
        <f t="shared" ref="I52:J52" si="67">G52-E52</f>
        <v>0</v>
      </c>
      <c r="J52" s="4">
        <f t="shared" si="67"/>
        <v>0</v>
      </c>
      <c r="K52" s="4">
        <f t="shared" si="63"/>
        <v>2</v>
      </c>
      <c r="L52" s="4" t="s">
        <v>28</v>
      </c>
      <c r="M52" s="7">
        <f t="shared" si="58"/>
        <v>198</v>
      </c>
      <c r="N52" s="7">
        <f t="shared" si="59"/>
        <v>65</v>
      </c>
      <c r="O52" s="4">
        <v>2.0</v>
      </c>
      <c r="P52" s="4" t="s">
        <v>47</v>
      </c>
      <c r="Q52" s="4" t="s">
        <v>422</v>
      </c>
      <c r="R52" s="4" t="s">
        <v>423</v>
      </c>
      <c r="S52" s="4" t="s">
        <v>424</v>
      </c>
      <c r="T52" s="4" t="s">
        <v>425</v>
      </c>
      <c r="U52" s="4" t="s">
        <v>412</v>
      </c>
      <c r="V52" s="4" t="s">
        <v>406</v>
      </c>
      <c r="W52" s="9" t="s">
        <v>426</v>
      </c>
    </row>
    <row r="53">
      <c r="A53" s="4">
        <v>52.0</v>
      </c>
      <c r="B53" s="4" t="s">
        <v>129</v>
      </c>
      <c r="D53" s="4" t="s">
        <v>46</v>
      </c>
      <c r="E53" s="4">
        <v>36997.0</v>
      </c>
      <c r="F53" s="4">
        <v>37200.0</v>
      </c>
      <c r="G53" s="4">
        <v>36997.0</v>
      </c>
      <c r="H53" s="4">
        <v>37200.0</v>
      </c>
      <c r="I53" s="4">
        <f t="shared" ref="I53:J53" si="68">G53-E53</f>
        <v>0</v>
      </c>
      <c r="J53" s="4">
        <f t="shared" si="68"/>
        <v>0</v>
      </c>
      <c r="K53" s="4">
        <f t="shared" si="63"/>
        <v>-4</v>
      </c>
      <c r="L53" s="4" t="s">
        <v>28</v>
      </c>
      <c r="M53" s="7">
        <f t="shared" si="58"/>
        <v>204</v>
      </c>
      <c r="N53" s="7">
        <f t="shared" si="59"/>
        <v>67</v>
      </c>
      <c r="O53" s="4">
        <v>1.0</v>
      </c>
      <c r="P53" s="4" t="s">
        <v>29</v>
      </c>
      <c r="Q53" s="4" t="s">
        <v>427</v>
      </c>
      <c r="R53" s="4" t="s">
        <v>428</v>
      </c>
      <c r="S53" s="4" t="s">
        <v>429</v>
      </c>
      <c r="T53" s="4" t="s">
        <v>430</v>
      </c>
      <c r="U53" s="4" t="s">
        <v>412</v>
      </c>
      <c r="V53" s="4" t="s">
        <v>406</v>
      </c>
      <c r="W53" s="9" t="s">
        <v>431</v>
      </c>
    </row>
    <row r="54">
      <c r="A54" s="4">
        <v>53.0</v>
      </c>
      <c r="B54" s="4" t="s">
        <v>89</v>
      </c>
      <c r="D54" s="4" t="s">
        <v>46</v>
      </c>
      <c r="E54" s="4">
        <v>37197.0</v>
      </c>
      <c r="F54" s="4">
        <v>37817.0</v>
      </c>
      <c r="G54" s="7">
        <f t="shared" ref="G54:H54" si="69">E54</f>
        <v>37197</v>
      </c>
      <c r="H54" s="7">
        <f t="shared" si="69"/>
        <v>37817</v>
      </c>
      <c r="I54" s="4">
        <f t="shared" ref="I54:J54" si="70">G54-E54</f>
        <v>0</v>
      </c>
      <c r="J54" s="4">
        <f t="shared" si="70"/>
        <v>0</v>
      </c>
      <c r="K54" s="4">
        <f t="shared" si="63"/>
        <v>-4</v>
      </c>
      <c r="L54" s="4" t="s">
        <v>28</v>
      </c>
      <c r="M54" s="7">
        <f t="shared" si="58"/>
        <v>621</v>
      </c>
      <c r="N54" s="7">
        <f t="shared" si="59"/>
        <v>206</v>
      </c>
      <c r="O54" s="4">
        <v>3.0</v>
      </c>
      <c r="P54" s="4" t="s">
        <v>47</v>
      </c>
      <c r="Q54" s="4" t="s">
        <v>432</v>
      </c>
      <c r="R54" s="4" t="s">
        <v>433</v>
      </c>
      <c r="S54" s="4" t="s">
        <v>434</v>
      </c>
      <c r="T54" s="4" t="s">
        <v>435</v>
      </c>
      <c r="U54" s="4" t="s">
        <v>436</v>
      </c>
      <c r="V54" s="4" t="s">
        <v>143</v>
      </c>
      <c r="W54" s="9" t="s">
        <v>437</v>
      </c>
    </row>
    <row r="55">
      <c r="A55" s="4">
        <v>54.0</v>
      </c>
      <c r="B55" s="4" t="s">
        <v>89</v>
      </c>
      <c r="D55" s="4" t="s">
        <v>438</v>
      </c>
      <c r="E55" s="4">
        <v>37853.0</v>
      </c>
      <c r="F55" s="4">
        <v>39895.0</v>
      </c>
      <c r="G55" s="7">
        <f t="shared" ref="G55:H55" si="71">E55</f>
        <v>37853</v>
      </c>
      <c r="H55" s="7">
        <f t="shared" si="71"/>
        <v>39895</v>
      </c>
      <c r="I55" s="4">
        <f t="shared" ref="I55:J55" si="72">G55-E55</f>
        <v>0</v>
      </c>
      <c r="J55" s="4">
        <f t="shared" si="72"/>
        <v>0</v>
      </c>
      <c r="K55" s="4">
        <f t="shared" si="63"/>
        <v>36</v>
      </c>
      <c r="L55" s="4" t="s">
        <v>28</v>
      </c>
      <c r="M55" s="7">
        <f t="shared" si="58"/>
        <v>2043</v>
      </c>
      <c r="N55" s="7">
        <f t="shared" si="59"/>
        <v>680</v>
      </c>
      <c r="O55" s="4">
        <v>2.0</v>
      </c>
      <c r="P55" s="4" t="s">
        <v>29</v>
      </c>
      <c r="Q55" s="4" t="s">
        <v>439</v>
      </c>
      <c r="R55" s="4" t="s">
        <v>440</v>
      </c>
      <c r="S55" s="4" t="s">
        <v>441</v>
      </c>
      <c r="T55" s="4" t="s">
        <v>442</v>
      </c>
      <c r="U55" s="4" t="s">
        <v>95</v>
      </c>
      <c r="V55" s="4" t="s">
        <v>197</v>
      </c>
      <c r="W55" s="9" t="s">
        <v>443</v>
      </c>
    </row>
    <row r="56">
      <c r="A56" s="4">
        <v>55.0</v>
      </c>
      <c r="B56" s="4" t="s">
        <v>89</v>
      </c>
      <c r="D56" s="4" t="s">
        <v>444</v>
      </c>
      <c r="E56" s="4">
        <v>39994.0</v>
      </c>
      <c r="F56" s="4">
        <v>40383.0</v>
      </c>
      <c r="G56" s="4">
        <v>39892.0</v>
      </c>
      <c r="H56" s="4">
        <v>40383.0</v>
      </c>
      <c r="I56" s="4">
        <f t="shared" ref="I56:J56" si="73">G56-E56</f>
        <v>-102</v>
      </c>
      <c r="J56" s="4">
        <f t="shared" si="73"/>
        <v>0</v>
      </c>
      <c r="K56" s="4">
        <f t="shared" si="63"/>
        <v>-4</v>
      </c>
      <c r="L56" s="4" t="s">
        <v>28</v>
      </c>
      <c r="M56" s="7">
        <f t="shared" si="58"/>
        <v>390</v>
      </c>
      <c r="N56" s="7">
        <f t="shared" si="59"/>
        <v>129</v>
      </c>
      <c r="O56" s="4">
        <v>1.0</v>
      </c>
      <c r="P56" s="4" t="s">
        <v>47</v>
      </c>
      <c r="Q56" s="4" t="s">
        <v>445</v>
      </c>
      <c r="R56" s="4" t="s">
        <v>446</v>
      </c>
      <c r="S56" s="4" t="s">
        <v>447</v>
      </c>
      <c r="T56" s="4" t="s">
        <v>448</v>
      </c>
      <c r="U56" s="4" t="s">
        <v>449</v>
      </c>
      <c r="V56" s="4" t="s">
        <v>450</v>
      </c>
      <c r="W56" s="9" t="s">
        <v>451</v>
      </c>
    </row>
    <row r="57">
      <c r="A57" s="4">
        <v>56.0</v>
      </c>
      <c r="B57" s="4" t="s">
        <v>89</v>
      </c>
      <c r="C57" s="4" t="s">
        <v>25</v>
      </c>
      <c r="D57" s="4" t="s">
        <v>46</v>
      </c>
      <c r="E57" s="4">
        <v>40434.0</v>
      </c>
      <c r="F57" s="4">
        <v>40781.0</v>
      </c>
      <c r="G57" s="4">
        <v>40380.0</v>
      </c>
      <c r="H57" s="4">
        <v>40781.0</v>
      </c>
      <c r="I57" s="4">
        <f t="shared" ref="I57:J57" si="74">G57-E57</f>
        <v>-54</v>
      </c>
      <c r="J57" s="4">
        <f t="shared" si="74"/>
        <v>0</v>
      </c>
      <c r="K57" s="4">
        <f t="shared" si="63"/>
        <v>-4</v>
      </c>
      <c r="L57" s="4" t="s">
        <v>28</v>
      </c>
      <c r="M57" s="7">
        <f>F57-G57+1</f>
        <v>402</v>
      </c>
      <c r="N57" s="7">
        <f t="shared" si="59"/>
        <v>133</v>
      </c>
      <c r="O57" s="4">
        <v>3.0</v>
      </c>
      <c r="P57" s="4" t="s">
        <v>47</v>
      </c>
      <c r="Q57" s="4" t="s">
        <v>452</v>
      </c>
      <c r="R57" s="4" t="s">
        <v>453</v>
      </c>
      <c r="S57" s="4" t="s">
        <v>454</v>
      </c>
      <c r="T57" s="4" t="s">
        <v>455</v>
      </c>
      <c r="U57" s="4" t="s">
        <v>456</v>
      </c>
      <c r="V57" s="4" t="s">
        <v>457</v>
      </c>
      <c r="W57" s="9" t="s">
        <v>458</v>
      </c>
    </row>
    <row r="58">
      <c r="A58" s="4">
        <v>57.0</v>
      </c>
      <c r="B58" s="4" t="s">
        <v>89</v>
      </c>
      <c r="D58" s="4" t="s">
        <v>46</v>
      </c>
      <c r="E58" s="4">
        <v>40931.0</v>
      </c>
      <c r="F58" s="4">
        <v>41476.0</v>
      </c>
      <c r="G58" s="7">
        <f t="shared" ref="G58:H58" si="75">E58</f>
        <v>40931</v>
      </c>
      <c r="H58" s="7">
        <f t="shared" si="75"/>
        <v>41476</v>
      </c>
      <c r="I58" s="4">
        <f t="shared" ref="I58:J58" si="76">G58-E58</f>
        <v>0</v>
      </c>
      <c r="J58" s="4">
        <f t="shared" si="76"/>
        <v>0</v>
      </c>
      <c r="K58" s="4">
        <f t="shared" si="63"/>
        <v>150</v>
      </c>
      <c r="L58" s="4" t="s">
        <v>28</v>
      </c>
      <c r="M58" s="7">
        <f t="shared" ref="M58:M92" si="78">F58-E58+1</f>
        <v>546</v>
      </c>
      <c r="N58" s="7">
        <f t="shared" si="59"/>
        <v>181</v>
      </c>
      <c r="O58" s="4">
        <v>2.0</v>
      </c>
      <c r="P58" s="4" t="s">
        <v>47</v>
      </c>
      <c r="Q58" s="4" t="s">
        <v>459</v>
      </c>
      <c r="R58" s="4" t="s">
        <v>460</v>
      </c>
      <c r="S58" s="4" t="s">
        <v>194</v>
      </c>
      <c r="T58" s="4" t="s">
        <v>461</v>
      </c>
      <c r="U58" s="4" t="s">
        <v>322</v>
      </c>
      <c r="V58" s="4" t="s">
        <v>104</v>
      </c>
      <c r="W58" s="9" t="s">
        <v>462</v>
      </c>
    </row>
    <row r="59">
      <c r="A59" s="4">
        <v>58.0</v>
      </c>
      <c r="B59" s="4" t="s">
        <v>44</v>
      </c>
      <c r="C59" s="4" t="s">
        <v>45</v>
      </c>
      <c r="D59" s="4" t="s">
        <v>463</v>
      </c>
      <c r="E59" s="4">
        <v>41683.0</v>
      </c>
      <c r="F59" s="4">
        <v>42828.0</v>
      </c>
      <c r="G59" s="4">
        <v>41683.0</v>
      </c>
      <c r="H59" s="4">
        <v>42828.0</v>
      </c>
      <c r="I59" s="4">
        <f t="shared" ref="I59:J59" si="77">G59-E59</f>
        <v>0</v>
      </c>
      <c r="J59" s="4">
        <f t="shared" si="77"/>
        <v>0</v>
      </c>
      <c r="K59" s="4">
        <f t="shared" si="63"/>
        <v>207</v>
      </c>
      <c r="L59" s="4" t="s">
        <v>28</v>
      </c>
      <c r="M59" s="7">
        <f t="shared" si="78"/>
        <v>1146</v>
      </c>
      <c r="N59" s="7">
        <f t="shared" si="59"/>
        <v>381</v>
      </c>
      <c r="O59" s="4">
        <v>1.0</v>
      </c>
      <c r="P59" s="4" t="s">
        <v>29</v>
      </c>
      <c r="Q59" s="4" t="s">
        <v>464</v>
      </c>
      <c r="R59" s="4" t="s">
        <v>465</v>
      </c>
      <c r="S59" s="4" t="s">
        <v>466</v>
      </c>
      <c r="T59" s="4" t="s">
        <v>467</v>
      </c>
      <c r="U59" s="4" t="s">
        <v>468</v>
      </c>
      <c r="V59" s="4" t="s">
        <v>469</v>
      </c>
      <c r="W59" s="5" t="s">
        <v>470</v>
      </c>
      <c r="X59" s="4" t="s">
        <v>471</v>
      </c>
    </row>
    <row r="60">
      <c r="A60" s="4">
        <v>59.0</v>
      </c>
      <c r="B60" s="4" t="s">
        <v>44</v>
      </c>
      <c r="C60" s="4" t="s">
        <v>45</v>
      </c>
      <c r="D60" s="4" t="s">
        <v>46</v>
      </c>
      <c r="E60" s="4">
        <v>42828.0</v>
      </c>
      <c r="F60" s="4">
        <v>43010.0</v>
      </c>
      <c r="G60" s="4">
        <v>42828.0</v>
      </c>
      <c r="H60" s="4">
        <v>43010.0</v>
      </c>
      <c r="I60" s="4">
        <f t="shared" ref="I60:J60" si="79">G60-E60</f>
        <v>0</v>
      </c>
      <c r="J60" s="4">
        <f t="shared" si="79"/>
        <v>0</v>
      </c>
      <c r="K60" s="4">
        <f t="shared" si="63"/>
        <v>0</v>
      </c>
      <c r="L60" s="4" t="s">
        <v>28</v>
      </c>
      <c r="M60" s="7">
        <f t="shared" si="78"/>
        <v>183</v>
      </c>
      <c r="N60" s="7">
        <f t="shared" si="59"/>
        <v>60</v>
      </c>
      <c r="O60" s="4">
        <v>3.0</v>
      </c>
      <c r="P60" s="4" t="s">
        <v>29</v>
      </c>
      <c r="Q60" s="4" t="s">
        <v>472</v>
      </c>
      <c r="R60" s="4" t="s">
        <v>473</v>
      </c>
      <c r="S60" s="4" t="s">
        <v>474</v>
      </c>
      <c r="T60" s="4" t="s">
        <v>475</v>
      </c>
      <c r="U60" s="4" t="s">
        <v>476</v>
      </c>
      <c r="V60" s="4" t="s">
        <v>477</v>
      </c>
      <c r="W60" s="5" t="s">
        <v>478</v>
      </c>
      <c r="X60" s="4" t="s">
        <v>479</v>
      </c>
    </row>
    <row r="61">
      <c r="A61" s="4">
        <v>60.0</v>
      </c>
      <c r="B61" s="4" t="s">
        <v>44</v>
      </c>
      <c r="C61" s="4" t="s">
        <v>45</v>
      </c>
      <c r="D61" s="4" t="s">
        <v>480</v>
      </c>
      <c r="E61" s="4">
        <v>43001.0</v>
      </c>
      <c r="F61" s="4">
        <v>43912.0</v>
      </c>
      <c r="G61" s="4">
        <v>43001.0</v>
      </c>
      <c r="H61" s="4">
        <v>43912.0</v>
      </c>
      <c r="I61" s="4">
        <f t="shared" ref="I61:J61" si="80">G61-E61</f>
        <v>0</v>
      </c>
      <c r="J61" s="4">
        <f t="shared" si="80"/>
        <v>0</v>
      </c>
      <c r="K61" s="4">
        <f t="shared" si="63"/>
        <v>-10</v>
      </c>
      <c r="L61" s="4" t="s">
        <v>28</v>
      </c>
      <c r="M61" s="7">
        <f t="shared" si="78"/>
        <v>912</v>
      </c>
      <c r="N61" s="7">
        <f t="shared" si="59"/>
        <v>303</v>
      </c>
      <c r="O61" s="4">
        <v>2.0</v>
      </c>
      <c r="P61" s="4" t="s">
        <v>199</v>
      </c>
      <c r="Q61" s="4" t="s">
        <v>481</v>
      </c>
      <c r="R61" s="4" t="s">
        <v>482</v>
      </c>
      <c r="S61" s="4" t="s">
        <v>483</v>
      </c>
      <c r="T61" s="4" t="s">
        <v>484</v>
      </c>
      <c r="U61" s="4" t="s">
        <v>485</v>
      </c>
      <c r="V61" s="4" t="s">
        <v>486</v>
      </c>
      <c r="W61" s="5" t="s">
        <v>487</v>
      </c>
      <c r="X61" s="4" t="s">
        <v>488</v>
      </c>
    </row>
    <row r="62">
      <c r="A62" s="4">
        <v>61.0</v>
      </c>
      <c r="B62" s="4" t="s">
        <v>44</v>
      </c>
      <c r="C62" s="4" t="s">
        <v>45</v>
      </c>
      <c r="D62" s="4" t="s">
        <v>489</v>
      </c>
      <c r="E62" s="4">
        <v>43912.0</v>
      </c>
      <c r="F62" s="4">
        <v>44631.0</v>
      </c>
      <c r="G62" s="4">
        <v>43912.0</v>
      </c>
      <c r="H62" s="4">
        <v>44631.0</v>
      </c>
      <c r="I62" s="4">
        <f t="shared" ref="I62:J62" si="81">G62-E62</f>
        <v>0</v>
      </c>
      <c r="J62" s="4">
        <f t="shared" si="81"/>
        <v>0</v>
      </c>
      <c r="K62" s="4">
        <f t="shared" si="63"/>
        <v>0</v>
      </c>
      <c r="L62" s="4" t="s">
        <v>28</v>
      </c>
      <c r="M62" s="7">
        <f t="shared" si="78"/>
        <v>720</v>
      </c>
      <c r="N62" s="7">
        <f t="shared" si="59"/>
        <v>239</v>
      </c>
      <c r="O62" s="4">
        <v>2.0</v>
      </c>
      <c r="P62" s="4" t="s">
        <v>47</v>
      </c>
      <c r="Q62" s="4" t="s">
        <v>490</v>
      </c>
      <c r="R62" s="4" t="s">
        <v>491</v>
      </c>
      <c r="S62" s="4" t="s">
        <v>492</v>
      </c>
      <c r="T62" s="4" t="s">
        <v>493</v>
      </c>
      <c r="U62" s="4" t="s">
        <v>494</v>
      </c>
      <c r="V62" s="4" t="s">
        <v>495</v>
      </c>
      <c r="W62" s="5" t="s">
        <v>496</v>
      </c>
      <c r="X62" s="4" t="s">
        <v>497</v>
      </c>
    </row>
    <row r="63">
      <c r="A63" s="4">
        <v>62.0</v>
      </c>
      <c r="B63" s="4" t="s">
        <v>44</v>
      </c>
      <c r="C63" s="4" t="s">
        <v>45</v>
      </c>
      <c r="D63" s="4" t="s">
        <v>46</v>
      </c>
      <c r="E63" s="4">
        <v>44631.0</v>
      </c>
      <c r="F63" s="4">
        <v>44753.0</v>
      </c>
      <c r="G63" s="4">
        <v>44631.0</v>
      </c>
      <c r="H63" s="4">
        <v>44753.0</v>
      </c>
      <c r="I63" s="4">
        <f t="shared" ref="I63:J63" si="82">G63-E63</f>
        <v>0</v>
      </c>
      <c r="J63" s="4">
        <f t="shared" si="82"/>
        <v>0</v>
      </c>
      <c r="K63" s="4">
        <f t="shared" si="63"/>
        <v>0</v>
      </c>
      <c r="L63" s="4" t="s">
        <v>28</v>
      </c>
      <c r="M63" s="7">
        <f t="shared" si="78"/>
        <v>123</v>
      </c>
      <c r="N63" s="7">
        <f t="shared" si="59"/>
        <v>40</v>
      </c>
      <c r="O63" s="4">
        <v>3.0</v>
      </c>
      <c r="P63" s="4" t="s">
        <v>47</v>
      </c>
      <c r="Q63" s="4" t="s">
        <v>498</v>
      </c>
      <c r="R63" s="4" t="s">
        <v>499</v>
      </c>
      <c r="S63" s="4" t="s">
        <v>500</v>
      </c>
      <c r="T63" s="4" t="s">
        <v>501</v>
      </c>
      <c r="U63" s="4" t="s">
        <v>502</v>
      </c>
      <c r="V63" s="4" t="s">
        <v>503</v>
      </c>
      <c r="W63" s="5" t="s">
        <v>504</v>
      </c>
      <c r="X63" s="4" t="s">
        <v>505</v>
      </c>
    </row>
    <row r="64">
      <c r="A64" s="4">
        <v>63.0</v>
      </c>
      <c r="B64" s="4" t="s">
        <v>44</v>
      </c>
      <c r="C64" s="1" t="s">
        <v>45</v>
      </c>
      <c r="D64" s="4" t="s">
        <v>506</v>
      </c>
      <c r="E64" s="4">
        <v>44847.0</v>
      </c>
      <c r="F64" s="4">
        <v>45245.0</v>
      </c>
      <c r="G64" s="4">
        <v>44847.0</v>
      </c>
      <c r="H64" s="4">
        <v>45245.0</v>
      </c>
      <c r="I64" s="4">
        <f t="shared" ref="I64:J64" si="83">G64-E64</f>
        <v>0</v>
      </c>
      <c r="J64" s="4">
        <f t="shared" si="83"/>
        <v>0</v>
      </c>
      <c r="K64" s="4">
        <f t="shared" si="63"/>
        <v>94</v>
      </c>
      <c r="L64" s="4" t="s">
        <v>28</v>
      </c>
      <c r="M64" s="7">
        <f t="shared" si="78"/>
        <v>399</v>
      </c>
      <c r="N64" s="7">
        <f t="shared" si="59"/>
        <v>132</v>
      </c>
      <c r="O64" s="4">
        <v>3.0</v>
      </c>
      <c r="P64" s="4" t="s">
        <v>47</v>
      </c>
      <c r="Q64" s="4" t="s">
        <v>507</v>
      </c>
      <c r="R64" s="4" t="s">
        <v>508</v>
      </c>
      <c r="S64" s="4" t="s">
        <v>509</v>
      </c>
      <c r="T64" s="4" t="s">
        <v>510</v>
      </c>
      <c r="U64" s="4" t="s">
        <v>511</v>
      </c>
      <c r="V64" s="4" t="s">
        <v>512</v>
      </c>
      <c r="W64" s="5" t="s">
        <v>513</v>
      </c>
      <c r="X64" s="4" t="s">
        <v>514</v>
      </c>
    </row>
    <row r="65">
      <c r="A65" s="4">
        <v>64.0</v>
      </c>
      <c r="B65" s="4" t="s">
        <v>44</v>
      </c>
      <c r="C65" s="1" t="s">
        <v>45</v>
      </c>
      <c r="D65" s="4" t="s">
        <v>515</v>
      </c>
      <c r="E65" s="4">
        <v>45254.0</v>
      </c>
      <c r="F65" s="4">
        <v>46159.0</v>
      </c>
      <c r="G65" s="4">
        <v>45254.0</v>
      </c>
      <c r="H65" s="4">
        <v>46159.0</v>
      </c>
      <c r="I65" s="4">
        <f t="shared" ref="I65:J65" si="84">G65-E65</f>
        <v>0</v>
      </c>
      <c r="J65" s="4">
        <f t="shared" si="84"/>
        <v>0</v>
      </c>
      <c r="K65" s="4">
        <f t="shared" si="63"/>
        <v>9</v>
      </c>
      <c r="L65" s="4" t="s">
        <v>28</v>
      </c>
      <c r="M65" s="7">
        <f t="shared" si="78"/>
        <v>906</v>
      </c>
      <c r="N65" s="7">
        <f t="shared" si="59"/>
        <v>301</v>
      </c>
      <c r="O65" s="4">
        <v>2.0</v>
      </c>
      <c r="P65" s="4" t="s">
        <v>47</v>
      </c>
      <c r="Q65" s="4" t="s">
        <v>516</v>
      </c>
      <c r="R65" s="4" t="s">
        <v>517</v>
      </c>
      <c r="S65" s="4" t="s">
        <v>518</v>
      </c>
      <c r="T65" s="4" t="s">
        <v>519</v>
      </c>
      <c r="U65" s="4" t="s">
        <v>520</v>
      </c>
      <c r="V65" s="4" t="s">
        <v>521</v>
      </c>
      <c r="W65" s="9" t="s">
        <v>522</v>
      </c>
      <c r="X65" s="4" t="s">
        <v>523</v>
      </c>
    </row>
    <row r="66">
      <c r="A66" s="4">
        <v>65.0</v>
      </c>
      <c r="B66" s="4" t="s">
        <v>44</v>
      </c>
      <c r="C66" s="1" t="s">
        <v>45</v>
      </c>
      <c r="D66" s="13" t="s">
        <v>524</v>
      </c>
      <c r="E66" s="4">
        <v>46156.0</v>
      </c>
      <c r="F66" s="4">
        <v>46809.0</v>
      </c>
      <c r="G66" s="4">
        <v>46156.0</v>
      </c>
      <c r="H66" s="4">
        <v>46809.0</v>
      </c>
      <c r="I66" s="4">
        <f t="shared" ref="I66:J66" si="85">G66-E66</f>
        <v>0</v>
      </c>
      <c r="J66" s="4">
        <f t="shared" si="85"/>
        <v>0</v>
      </c>
      <c r="K66" s="4">
        <f t="shared" si="63"/>
        <v>-4</v>
      </c>
      <c r="L66" s="4" t="s">
        <v>28</v>
      </c>
      <c r="M66" s="7">
        <f t="shared" si="78"/>
        <v>654</v>
      </c>
      <c r="N66" s="7">
        <f t="shared" si="59"/>
        <v>217</v>
      </c>
      <c r="O66" s="4">
        <v>1.0</v>
      </c>
      <c r="P66" s="4" t="s">
        <v>29</v>
      </c>
      <c r="Q66" s="4" t="s">
        <v>525</v>
      </c>
      <c r="R66" s="4" t="s">
        <v>526</v>
      </c>
      <c r="S66" s="4" t="s">
        <v>527</v>
      </c>
      <c r="T66" s="4" t="s">
        <v>528</v>
      </c>
      <c r="U66" s="4" t="s">
        <v>529</v>
      </c>
      <c r="V66" s="4" t="s">
        <v>530</v>
      </c>
      <c r="W66" s="9" t="s">
        <v>531</v>
      </c>
      <c r="X66" s="4" t="s">
        <v>532</v>
      </c>
    </row>
    <row r="67">
      <c r="A67" s="4">
        <v>66.0</v>
      </c>
      <c r="B67" s="4" t="s">
        <v>44</v>
      </c>
      <c r="C67" s="1" t="s">
        <v>45</v>
      </c>
      <c r="D67" s="4" t="s">
        <v>46</v>
      </c>
      <c r="E67" s="4">
        <v>46806.0</v>
      </c>
      <c r="F67" s="4">
        <v>47363.0</v>
      </c>
      <c r="G67" s="4">
        <v>46806.0</v>
      </c>
      <c r="H67" s="4">
        <v>47363.0</v>
      </c>
      <c r="I67" s="4">
        <f t="shared" ref="I67:J67" si="86">G67-E67</f>
        <v>0</v>
      </c>
      <c r="J67" s="4">
        <f t="shared" si="86"/>
        <v>0</v>
      </c>
      <c r="K67" s="4">
        <f t="shared" si="63"/>
        <v>-4</v>
      </c>
      <c r="L67" s="4" t="s">
        <v>28</v>
      </c>
      <c r="M67" s="7">
        <f t="shared" si="78"/>
        <v>558</v>
      </c>
      <c r="N67" s="7">
        <f t="shared" si="59"/>
        <v>185</v>
      </c>
      <c r="O67" s="4">
        <v>3.0</v>
      </c>
      <c r="P67" s="4" t="s">
        <v>47</v>
      </c>
      <c r="Q67" s="4" t="s">
        <v>533</v>
      </c>
      <c r="R67" s="4" t="s">
        <v>534</v>
      </c>
      <c r="S67" s="4" t="s">
        <v>535</v>
      </c>
      <c r="T67" s="4" t="s">
        <v>536</v>
      </c>
      <c r="U67" s="4" t="s">
        <v>537</v>
      </c>
      <c r="V67" s="4" t="s">
        <v>538</v>
      </c>
      <c r="W67" s="9" t="s">
        <v>539</v>
      </c>
      <c r="X67" s="4" t="s">
        <v>540</v>
      </c>
    </row>
    <row r="68">
      <c r="A68" s="4">
        <v>67.0</v>
      </c>
      <c r="B68" s="4" t="s">
        <v>44</v>
      </c>
      <c r="C68" s="1" t="s">
        <v>45</v>
      </c>
      <c r="D68" s="14" t="s">
        <v>541</v>
      </c>
      <c r="E68" s="4">
        <v>47373.0</v>
      </c>
      <c r="F68" s="4">
        <v>48329.0</v>
      </c>
      <c r="G68" s="4">
        <v>47373.0</v>
      </c>
      <c r="H68" s="4">
        <v>48329.0</v>
      </c>
      <c r="I68" s="4">
        <f t="shared" ref="I68:J68" si="87">G68-E68</f>
        <v>0</v>
      </c>
      <c r="J68" s="4">
        <f t="shared" si="87"/>
        <v>0</v>
      </c>
      <c r="K68" s="4">
        <f t="shared" si="63"/>
        <v>10</v>
      </c>
      <c r="L68" s="4" t="s">
        <v>28</v>
      </c>
      <c r="M68" s="7">
        <f t="shared" si="78"/>
        <v>957</v>
      </c>
      <c r="N68" s="7">
        <f t="shared" si="59"/>
        <v>318</v>
      </c>
      <c r="O68" s="4">
        <v>3.0</v>
      </c>
      <c r="P68" s="4" t="s">
        <v>47</v>
      </c>
      <c r="Q68" s="4" t="s">
        <v>542</v>
      </c>
      <c r="R68" s="4" t="s">
        <v>543</v>
      </c>
      <c r="S68" s="4" t="s">
        <v>544</v>
      </c>
      <c r="T68" s="4" t="s">
        <v>545</v>
      </c>
      <c r="U68" s="4" t="s">
        <v>546</v>
      </c>
      <c r="V68" s="4" t="s">
        <v>547</v>
      </c>
      <c r="W68" s="9" t="s">
        <v>548</v>
      </c>
      <c r="X68" s="4" t="s">
        <v>549</v>
      </c>
    </row>
    <row r="69">
      <c r="A69" s="4">
        <v>68.0</v>
      </c>
      <c r="B69" s="4" t="s">
        <v>89</v>
      </c>
      <c r="D69" s="4" t="s">
        <v>550</v>
      </c>
      <c r="E69" s="4">
        <v>48330.0</v>
      </c>
      <c r="F69" s="4">
        <v>50759.0</v>
      </c>
      <c r="G69" s="7">
        <f t="shared" ref="G69:H69" si="88">E69</f>
        <v>48330</v>
      </c>
      <c r="H69" s="7">
        <f t="shared" si="88"/>
        <v>50759</v>
      </c>
      <c r="I69" s="4">
        <f t="shared" ref="I69:J69" si="89">G69-E69</f>
        <v>0</v>
      </c>
      <c r="J69" s="4">
        <f t="shared" si="89"/>
        <v>0</v>
      </c>
      <c r="K69" s="4">
        <f t="shared" si="63"/>
        <v>1</v>
      </c>
      <c r="L69" s="4" t="s">
        <v>28</v>
      </c>
      <c r="M69" s="7">
        <f t="shared" si="78"/>
        <v>2430</v>
      </c>
      <c r="N69" s="7">
        <f t="shared" si="59"/>
        <v>809</v>
      </c>
      <c r="O69" s="4">
        <v>3.0</v>
      </c>
      <c r="P69" s="4" t="s">
        <v>47</v>
      </c>
      <c r="Q69" s="4" t="s">
        <v>551</v>
      </c>
      <c r="R69" s="4" t="s">
        <v>552</v>
      </c>
      <c r="S69" s="4" t="s">
        <v>553</v>
      </c>
      <c r="T69" s="4" t="s">
        <v>554</v>
      </c>
      <c r="U69" s="4" t="s">
        <v>555</v>
      </c>
      <c r="V69" s="4" t="s">
        <v>104</v>
      </c>
      <c r="W69" s="9" t="s">
        <v>556</v>
      </c>
    </row>
    <row r="70">
      <c r="A70" s="4">
        <v>69.0</v>
      </c>
      <c r="B70" s="4" t="s">
        <v>89</v>
      </c>
      <c r="D70" s="4" t="s">
        <v>46</v>
      </c>
      <c r="E70" s="4">
        <v>50812.0</v>
      </c>
      <c r="F70" s="4">
        <v>50952.0</v>
      </c>
      <c r="G70" s="7">
        <f>50812</f>
        <v>50812</v>
      </c>
      <c r="H70" s="7">
        <f>50952</f>
        <v>50952</v>
      </c>
      <c r="I70" s="4">
        <f t="shared" ref="I70:J70" si="90">G70-E70</f>
        <v>0</v>
      </c>
      <c r="J70" s="4">
        <f t="shared" si="90"/>
        <v>0</v>
      </c>
      <c r="K70" s="4">
        <f t="shared" si="63"/>
        <v>53</v>
      </c>
      <c r="L70" s="4" t="s">
        <v>28</v>
      </c>
      <c r="M70" s="7">
        <f t="shared" si="78"/>
        <v>141</v>
      </c>
      <c r="N70" s="7">
        <f t="shared" si="59"/>
        <v>46</v>
      </c>
      <c r="O70" s="4">
        <v>1.0</v>
      </c>
      <c r="P70" s="4" t="s">
        <v>47</v>
      </c>
      <c r="Q70" s="4" t="s">
        <v>557</v>
      </c>
      <c r="R70" s="4" t="s">
        <v>558</v>
      </c>
      <c r="S70" s="4" t="s">
        <v>559</v>
      </c>
      <c r="T70" s="4" t="s">
        <v>560</v>
      </c>
      <c r="U70" s="4" t="s">
        <v>561</v>
      </c>
      <c r="V70" s="4" t="s">
        <v>562</v>
      </c>
      <c r="W70" s="9" t="s">
        <v>563</v>
      </c>
    </row>
    <row r="71">
      <c r="A71" s="4">
        <v>70.0</v>
      </c>
      <c r="B71" s="4" t="s">
        <v>89</v>
      </c>
      <c r="D71" s="4" t="s">
        <v>46</v>
      </c>
      <c r="E71" s="4">
        <v>51027.0</v>
      </c>
      <c r="F71" s="4">
        <v>51473.0</v>
      </c>
      <c r="G71" s="7">
        <f t="shared" ref="G71:H71" si="91">E71</f>
        <v>51027</v>
      </c>
      <c r="H71" s="7">
        <f t="shared" si="91"/>
        <v>51473</v>
      </c>
      <c r="I71" s="4">
        <f t="shared" ref="I71:J71" si="92">G71-E71</f>
        <v>0</v>
      </c>
      <c r="J71" s="4">
        <f t="shared" si="92"/>
        <v>0</v>
      </c>
      <c r="K71" s="4">
        <f t="shared" si="63"/>
        <v>75</v>
      </c>
      <c r="L71" s="4" t="s">
        <v>28</v>
      </c>
      <c r="M71" s="7">
        <f t="shared" si="78"/>
        <v>447</v>
      </c>
      <c r="N71" s="7">
        <f t="shared" si="59"/>
        <v>148</v>
      </c>
      <c r="O71" s="4">
        <v>3.0</v>
      </c>
      <c r="P71" s="4" t="s">
        <v>47</v>
      </c>
      <c r="Q71" s="4" t="s">
        <v>564</v>
      </c>
      <c r="R71" s="4" t="s">
        <v>565</v>
      </c>
      <c r="S71" s="4" t="s">
        <v>194</v>
      </c>
      <c r="T71" s="4" t="s">
        <v>566</v>
      </c>
      <c r="U71" s="4" t="s">
        <v>555</v>
      </c>
      <c r="V71" s="4" t="s">
        <v>567</v>
      </c>
      <c r="W71" s="4" t="s">
        <v>568</v>
      </c>
    </row>
    <row r="72">
      <c r="A72" s="4">
        <v>71.0</v>
      </c>
      <c r="B72" s="4" t="s">
        <v>89</v>
      </c>
      <c r="D72" s="4" t="s">
        <v>569</v>
      </c>
      <c r="E72" s="4">
        <v>51484.0</v>
      </c>
      <c r="F72" s="4">
        <v>52689.0</v>
      </c>
      <c r="G72" s="7">
        <f t="shared" ref="G72:H72" si="93">E72</f>
        <v>51484</v>
      </c>
      <c r="H72" s="7">
        <f t="shared" si="93"/>
        <v>52689</v>
      </c>
      <c r="I72" s="4">
        <f t="shared" ref="I72:J72" si="94">G72-E72</f>
        <v>0</v>
      </c>
      <c r="J72" s="4">
        <f t="shared" si="94"/>
        <v>0</v>
      </c>
      <c r="K72" s="4">
        <f t="shared" si="63"/>
        <v>11</v>
      </c>
      <c r="L72" s="4" t="s">
        <v>28</v>
      </c>
      <c r="M72" s="7">
        <f t="shared" si="78"/>
        <v>1206</v>
      </c>
      <c r="N72" s="7">
        <f t="shared" si="59"/>
        <v>401</v>
      </c>
      <c r="O72" s="4">
        <v>1.0</v>
      </c>
      <c r="P72" s="4" t="s">
        <v>47</v>
      </c>
      <c r="Q72" s="4" t="s">
        <v>570</v>
      </c>
      <c r="R72" s="4" t="s">
        <v>571</v>
      </c>
      <c r="S72" s="4" t="s">
        <v>171</v>
      </c>
      <c r="T72" s="4" t="s">
        <v>572</v>
      </c>
      <c r="U72" s="4" t="s">
        <v>573</v>
      </c>
      <c r="V72" s="4" t="s">
        <v>35</v>
      </c>
      <c r="W72" s="9" t="s">
        <v>574</v>
      </c>
    </row>
    <row r="73">
      <c r="A73" s="4">
        <v>72.0</v>
      </c>
      <c r="B73" s="4" t="s">
        <v>89</v>
      </c>
      <c r="D73" s="4" t="s">
        <v>46</v>
      </c>
      <c r="E73" s="4">
        <v>52770.0</v>
      </c>
      <c r="F73" s="4">
        <v>52964.0</v>
      </c>
      <c r="G73" s="7">
        <f t="shared" ref="G73:H73" si="95">E73</f>
        <v>52770</v>
      </c>
      <c r="H73" s="7">
        <f t="shared" si="95"/>
        <v>52964</v>
      </c>
      <c r="I73" s="4">
        <f t="shared" ref="I73:J73" si="96">G73-E73</f>
        <v>0</v>
      </c>
      <c r="J73" s="4">
        <f t="shared" si="96"/>
        <v>0</v>
      </c>
      <c r="K73" s="4">
        <f t="shared" si="63"/>
        <v>81</v>
      </c>
      <c r="L73" s="4" t="s">
        <v>28</v>
      </c>
      <c r="M73" s="7">
        <f t="shared" si="78"/>
        <v>195</v>
      </c>
      <c r="N73" s="7">
        <f t="shared" si="59"/>
        <v>64</v>
      </c>
      <c r="O73" s="4">
        <v>3.0</v>
      </c>
      <c r="P73" s="4" t="s">
        <v>47</v>
      </c>
      <c r="Q73" s="4" t="s">
        <v>575</v>
      </c>
      <c r="R73" s="4" t="s">
        <v>576</v>
      </c>
      <c r="S73" s="4" t="s">
        <v>577</v>
      </c>
      <c r="T73" s="4" t="s">
        <v>578</v>
      </c>
      <c r="U73" s="4" t="s">
        <v>579</v>
      </c>
      <c r="V73" s="4" t="s">
        <v>580</v>
      </c>
      <c r="W73" s="9" t="s">
        <v>581</v>
      </c>
    </row>
    <row r="74">
      <c r="A74" s="4">
        <v>73.0</v>
      </c>
      <c r="B74" s="4" t="s">
        <v>129</v>
      </c>
      <c r="D74" s="4" t="s">
        <v>46</v>
      </c>
      <c r="E74" s="4">
        <v>52964.0</v>
      </c>
      <c r="F74" s="4">
        <v>53122.0</v>
      </c>
      <c r="G74" s="4">
        <v>52964.0</v>
      </c>
      <c r="H74" s="4">
        <v>53122.0</v>
      </c>
      <c r="I74" s="4">
        <f t="shared" ref="I74:J74" si="97">G74-E74</f>
        <v>0</v>
      </c>
      <c r="J74" s="4">
        <f t="shared" si="97"/>
        <v>0</v>
      </c>
      <c r="K74" s="4">
        <f t="shared" si="63"/>
        <v>0</v>
      </c>
      <c r="L74" s="4" t="s">
        <v>28</v>
      </c>
      <c r="M74" s="7">
        <f t="shared" si="78"/>
        <v>159</v>
      </c>
      <c r="N74" s="7">
        <f t="shared" si="59"/>
        <v>52</v>
      </c>
      <c r="O74" s="4">
        <v>2.0</v>
      </c>
      <c r="P74" s="4" t="s">
        <v>47</v>
      </c>
      <c r="Q74" s="4" t="s">
        <v>582</v>
      </c>
      <c r="R74" s="4" t="s">
        <v>583</v>
      </c>
      <c r="S74" s="4" t="s">
        <v>584</v>
      </c>
      <c r="T74" s="4" t="s">
        <v>585</v>
      </c>
      <c r="U74" s="4" t="s">
        <v>586</v>
      </c>
      <c r="V74" s="4" t="s">
        <v>587</v>
      </c>
      <c r="W74" s="9" t="s">
        <v>588</v>
      </c>
    </row>
    <row r="75">
      <c r="A75" s="4">
        <v>74.0</v>
      </c>
      <c r="B75" s="4" t="s">
        <v>129</v>
      </c>
      <c r="D75" s="4" t="s">
        <v>46</v>
      </c>
      <c r="E75" s="4">
        <v>53119.0</v>
      </c>
      <c r="F75" s="4">
        <v>53439.0</v>
      </c>
      <c r="G75" s="4">
        <v>53119.0</v>
      </c>
      <c r="H75" s="4">
        <v>53439.0</v>
      </c>
      <c r="I75" s="4">
        <f t="shared" ref="I75:J75" si="98">G75-E75</f>
        <v>0</v>
      </c>
      <c r="J75" s="4">
        <f t="shared" si="98"/>
        <v>0</v>
      </c>
      <c r="K75" s="4">
        <f t="shared" si="63"/>
        <v>-4</v>
      </c>
      <c r="L75" s="4" t="s">
        <v>28</v>
      </c>
      <c r="M75" s="7">
        <f t="shared" si="78"/>
        <v>321</v>
      </c>
      <c r="N75" s="7">
        <f t="shared" si="59"/>
        <v>106</v>
      </c>
      <c r="O75" s="4">
        <v>1.0</v>
      </c>
      <c r="P75" s="4" t="s">
        <v>29</v>
      </c>
      <c r="Q75" s="4" t="s">
        <v>589</v>
      </c>
      <c r="R75" s="4" t="s">
        <v>590</v>
      </c>
      <c r="S75" s="4" t="s">
        <v>591</v>
      </c>
      <c r="T75" s="4" t="s">
        <v>592</v>
      </c>
      <c r="U75" s="4" t="s">
        <v>593</v>
      </c>
      <c r="V75" s="4" t="s">
        <v>587</v>
      </c>
      <c r="W75" s="9" t="s">
        <v>594</v>
      </c>
    </row>
    <row r="76">
      <c r="A76" s="4">
        <v>75.0</v>
      </c>
      <c r="B76" s="4" t="s">
        <v>129</v>
      </c>
      <c r="D76" s="4" t="s">
        <v>46</v>
      </c>
      <c r="E76" s="4">
        <v>53495.0</v>
      </c>
      <c r="F76" s="4">
        <v>54109.0</v>
      </c>
      <c r="G76" s="4">
        <v>53495.0</v>
      </c>
      <c r="H76" s="4">
        <v>54109.0</v>
      </c>
      <c r="I76" s="4">
        <f t="shared" ref="I76:J76" si="99">G76-E76</f>
        <v>0</v>
      </c>
      <c r="J76" s="4">
        <f t="shared" si="99"/>
        <v>0</v>
      </c>
      <c r="K76" s="4">
        <f t="shared" si="63"/>
        <v>56</v>
      </c>
      <c r="L76" s="4" t="s">
        <v>28</v>
      </c>
      <c r="M76" s="7">
        <f t="shared" si="78"/>
        <v>615</v>
      </c>
      <c r="N76" s="7">
        <f t="shared" si="59"/>
        <v>204</v>
      </c>
      <c r="O76" s="4">
        <v>2.0</v>
      </c>
      <c r="P76" s="4" t="s">
        <v>29</v>
      </c>
      <c r="Q76" s="4" t="s">
        <v>595</v>
      </c>
      <c r="R76" s="4" t="s">
        <v>596</v>
      </c>
      <c r="S76" s="4" t="s">
        <v>597</v>
      </c>
      <c r="T76" s="4" t="s">
        <v>598</v>
      </c>
      <c r="U76" s="4" t="s">
        <v>599</v>
      </c>
      <c r="V76" s="4" t="s">
        <v>600</v>
      </c>
      <c r="W76" s="9" t="s">
        <v>601</v>
      </c>
    </row>
    <row r="77">
      <c r="A77" s="4">
        <v>76.0</v>
      </c>
      <c r="B77" s="4" t="s">
        <v>129</v>
      </c>
      <c r="D77" s="4" t="s">
        <v>602</v>
      </c>
      <c r="E77" s="4">
        <v>54106.0</v>
      </c>
      <c r="F77" s="4">
        <v>54381.0</v>
      </c>
      <c r="G77" s="4">
        <v>54106.0</v>
      </c>
      <c r="H77" s="4">
        <v>54381.0</v>
      </c>
      <c r="I77" s="4">
        <f t="shared" ref="I77:J77" si="100">G77-E77</f>
        <v>0</v>
      </c>
      <c r="J77" s="4">
        <f t="shared" si="100"/>
        <v>0</v>
      </c>
      <c r="K77" s="4">
        <f t="shared" si="63"/>
        <v>-4</v>
      </c>
      <c r="L77" s="4" t="s">
        <v>28</v>
      </c>
      <c r="M77" s="7">
        <f t="shared" si="78"/>
        <v>276</v>
      </c>
      <c r="N77" s="7">
        <f t="shared" si="59"/>
        <v>91</v>
      </c>
      <c r="O77" s="4">
        <v>1.0</v>
      </c>
      <c r="P77" s="4" t="s">
        <v>29</v>
      </c>
      <c r="Q77" s="4" t="s">
        <v>603</v>
      </c>
      <c r="R77" s="4" t="s">
        <v>604</v>
      </c>
      <c r="S77" s="4" t="s">
        <v>605</v>
      </c>
      <c r="T77" s="4" t="s">
        <v>606</v>
      </c>
      <c r="U77" s="4" t="s">
        <v>607</v>
      </c>
      <c r="V77" s="4" t="s">
        <v>587</v>
      </c>
      <c r="W77" s="9" t="s">
        <v>608</v>
      </c>
    </row>
    <row r="78">
      <c r="A78" s="4">
        <v>77.0</v>
      </c>
      <c r="B78" s="4" t="s">
        <v>129</v>
      </c>
      <c r="D78" s="4" t="s">
        <v>46</v>
      </c>
      <c r="E78" s="4">
        <v>54399.0</v>
      </c>
      <c r="F78" s="4">
        <v>54671.0</v>
      </c>
      <c r="G78" s="4">
        <v>54378.0</v>
      </c>
      <c r="H78" s="4">
        <v>54671.0</v>
      </c>
      <c r="I78" s="4">
        <f t="shared" ref="I78:J78" si="101">G78-E78</f>
        <v>-21</v>
      </c>
      <c r="J78" s="4">
        <f t="shared" si="101"/>
        <v>0</v>
      </c>
      <c r="K78" s="4">
        <f t="shared" si="63"/>
        <v>-4</v>
      </c>
      <c r="L78" s="4" t="s">
        <v>28</v>
      </c>
      <c r="M78" s="7">
        <f t="shared" si="78"/>
        <v>273</v>
      </c>
      <c r="N78" s="7">
        <f t="shared" si="59"/>
        <v>90</v>
      </c>
      <c r="O78" s="4">
        <v>3.0</v>
      </c>
      <c r="P78" s="4" t="s">
        <v>47</v>
      </c>
      <c r="Q78" s="4" t="s">
        <v>609</v>
      </c>
      <c r="R78" s="4" t="s">
        <v>610</v>
      </c>
      <c r="S78" s="4" t="s">
        <v>611</v>
      </c>
      <c r="T78" s="4" t="s">
        <v>612</v>
      </c>
      <c r="U78" s="4" t="s">
        <v>613</v>
      </c>
      <c r="V78" s="4" t="s">
        <v>614</v>
      </c>
      <c r="W78" s="9" t="s">
        <v>615</v>
      </c>
    </row>
    <row r="79">
      <c r="A79" s="4">
        <v>78.0</v>
      </c>
      <c r="B79" s="4" t="s">
        <v>616</v>
      </c>
      <c r="C79" s="4" t="s">
        <v>129</v>
      </c>
      <c r="D79" s="4" t="s">
        <v>617</v>
      </c>
      <c r="E79" s="4">
        <v>54664.0</v>
      </c>
      <c r="F79" s="15">
        <v>55503.0</v>
      </c>
      <c r="G79" s="4">
        <v>54664.0</v>
      </c>
      <c r="H79" s="15">
        <v>55503.0</v>
      </c>
      <c r="I79" s="4">
        <f t="shared" ref="I79:J79" si="102">G79-E79</f>
        <v>0</v>
      </c>
      <c r="J79" s="4">
        <f t="shared" si="102"/>
        <v>0</v>
      </c>
      <c r="K79" s="4">
        <f t="shared" si="63"/>
        <v>-8</v>
      </c>
      <c r="L79" s="4" t="s">
        <v>28</v>
      </c>
      <c r="M79" s="7">
        <f t="shared" si="78"/>
        <v>840</v>
      </c>
      <c r="N79" s="7">
        <f t="shared" si="59"/>
        <v>279</v>
      </c>
      <c r="O79" s="4">
        <v>1.0</v>
      </c>
      <c r="P79" s="4" t="s">
        <v>47</v>
      </c>
      <c r="Q79" s="4" t="s">
        <v>618</v>
      </c>
      <c r="R79" s="4" t="s">
        <v>619</v>
      </c>
      <c r="S79" s="4" t="s">
        <v>620</v>
      </c>
      <c r="T79" s="4" t="s">
        <v>621</v>
      </c>
      <c r="U79" s="4" t="s">
        <v>322</v>
      </c>
      <c r="V79" s="4" t="s">
        <v>622</v>
      </c>
      <c r="W79" s="9" t="s">
        <v>623</v>
      </c>
      <c r="X79" s="4" t="s">
        <v>624</v>
      </c>
    </row>
    <row r="80">
      <c r="A80" s="4">
        <v>79.0</v>
      </c>
      <c r="B80" s="4" t="s">
        <v>616</v>
      </c>
      <c r="C80" s="4" t="s">
        <v>129</v>
      </c>
      <c r="D80" s="4" t="s">
        <v>46</v>
      </c>
      <c r="E80" s="15">
        <v>55500.0</v>
      </c>
      <c r="F80" s="15">
        <v>55700.0</v>
      </c>
      <c r="G80" s="15">
        <v>55500.0</v>
      </c>
      <c r="H80" s="15">
        <v>55700.0</v>
      </c>
      <c r="I80" s="4">
        <f t="shared" ref="I80:J80" si="103">G80-E80</f>
        <v>0</v>
      </c>
      <c r="J80" s="4">
        <f t="shared" si="103"/>
        <v>0</v>
      </c>
      <c r="K80" s="4">
        <f t="shared" si="63"/>
        <v>-4</v>
      </c>
      <c r="L80" s="4" t="s">
        <v>28</v>
      </c>
      <c r="M80" s="7">
        <f t="shared" si="78"/>
        <v>201</v>
      </c>
      <c r="N80" s="7">
        <f t="shared" si="59"/>
        <v>66</v>
      </c>
      <c r="O80" s="4">
        <v>3.0</v>
      </c>
      <c r="P80" s="16" t="s">
        <v>47</v>
      </c>
      <c r="Q80" s="4" t="s">
        <v>625</v>
      </c>
      <c r="R80" s="4" t="s">
        <v>626</v>
      </c>
      <c r="S80" s="4" t="s">
        <v>627</v>
      </c>
      <c r="T80" s="4" t="s">
        <v>628</v>
      </c>
      <c r="U80" s="4" t="s">
        <v>322</v>
      </c>
      <c r="V80" s="4" t="s">
        <v>629</v>
      </c>
      <c r="W80" s="9" t="s">
        <v>630</v>
      </c>
      <c r="X80" s="4" t="s">
        <v>631</v>
      </c>
    </row>
    <row r="81">
      <c r="A81" s="4">
        <v>80.0</v>
      </c>
      <c r="B81" s="4" t="s">
        <v>616</v>
      </c>
      <c r="C81" s="4" t="s">
        <v>129</v>
      </c>
      <c r="D81" s="4" t="s">
        <v>632</v>
      </c>
      <c r="E81" s="15">
        <v>55684.0</v>
      </c>
      <c r="F81" s="15">
        <v>55863.0</v>
      </c>
      <c r="G81" s="15">
        <v>55684.0</v>
      </c>
      <c r="H81" s="15">
        <v>55863.0</v>
      </c>
      <c r="I81" s="4">
        <f t="shared" ref="I81:J81" si="104">G81-E81</f>
        <v>0</v>
      </c>
      <c r="J81" s="4">
        <f t="shared" si="104"/>
        <v>0</v>
      </c>
      <c r="K81" s="4">
        <f t="shared" si="63"/>
        <v>-17</v>
      </c>
      <c r="L81" s="4" t="s">
        <v>28</v>
      </c>
      <c r="M81" s="7">
        <f t="shared" si="78"/>
        <v>180</v>
      </c>
      <c r="N81" s="7">
        <f t="shared" si="59"/>
        <v>59</v>
      </c>
      <c r="O81" s="4">
        <v>1.0</v>
      </c>
      <c r="P81" s="17" t="s">
        <v>47</v>
      </c>
      <c r="Q81" s="4" t="s">
        <v>633</v>
      </c>
      <c r="R81" s="4" t="s">
        <v>634</v>
      </c>
      <c r="S81" s="4" t="s">
        <v>635</v>
      </c>
      <c r="T81" s="4" t="s">
        <v>636</v>
      </c>
      <c r="U81" s="4" t="s">
        <v>322</v>
      </c>
      <c r="V81" s="4" t="s">
        <v>637</v>
      </c>
      <c r="W81" s="9" t="s">
        <v>638</v>
      </c>
      <c r="X81" s="4" t="s">
        <v>639</v>
      </c>
    </row>
    <row r="82">
      <c r="A82" s="4">
        <v>81.0</v>
      </c>
      <c r="B82" s="4" t="s">
        <v>616</v>
      </c>
      <c r="C82" s="4" t="s">
        <v>129</v>
      </c>
      <c r="D82" s="4" t="s">
        <v>640</v>
      </c>
      <c r="E82" s="15">
        <v>55864.0</v>
      </c>
      <c r="F82" s="15">
        <v>58713.0</v>
      </c>
      <c r="G82" s="15">
        <v>55864.0</v>
      </c>
      <c r="H82" s="15">
        <v>58713.0</v>
      </c>
      <c r="I82" s="4">
        <f t="shared" ref="I82:J82" si="105">G82-E82</f>
        <v>0</v>
      </c>
      <c r="J82" s="4">
        <f t="shared" si="105"/>
        <v>0</v>
      </c>
      <c r="K82" s="4">
        <f t="shared" si="63"/>
        <v>1</v>
      </c>
      <c r="L82" s="4" t="s">
        <v>28</v>
      </c>
      <c r="M82" s="7">
        <f t="shared" si="78"/>
        <v>2850</v>
      </c>
      <c r="N82" s="7">
        <f t="shared" si="59"/>
        <v>949</v>
      </c>
      <c r="O82" s="4">
        <v>1.0</v>
      </c>
      <c r="P82" s="4" t="s">
        <v>29</v>
      </c>
      <c r="Q82" s="4" t="s">
        <v>641</v>
      </c>
      <c r="R82" s="4" t="s">
        <v>642</v>
      </c>
      <c r="S82" s="4" t="s">
        <v>643</v>
      </c>
      <c r="T82" s="4" t="s">
        <v>644</v>
      </c>
      <c r="U82" s="4" t="s">
        <v>322</v>
      </c>
      <c r="V82" s="4" t="s">
        <v>645</v>
      </c>
      <c r="W82" s="9" t="s">
        <v>646</v>
      </c>
      <c r="X82" s="4" t="s">
        <v>647</v>
      </c>
    </row>
    <row r="83">
      <c r="A83" s="4">
        <v>82.0</v>
      </c>
      <c r="B83" s="4" t="s">
        <v>616</v>
      </c>
      <c r="C83" s="4" t="s">
        <v>129</v>
      </c>
      <c r="D83" s="4" t="s">
        <v>46</v>
      </c>
      <c r="E83" s="15">
        <v>59206.0</v>
      </c>
      <c r="F83" s="15">
        <v>59802.0</v>
      </c>
      <c r="G83" s="15">
        <v>59206.0</v>
      </c>
      <c r="H83" s="15">
        <v>59802.0</v>
      </c>
      <c r="I83" s="4">
        <f t="shared" ref="I83:J83" si="106">G83-E83</f>
        <v>0</v>
      </c>
      <c r="J83" s="4">
        <f t="shared" si="106"/>
        <v>0</v>
      </c>
      <c r="K83" s="4">
        <f t="shared" si="63"/>
        <v>493</v>
      </c>
      <c r="L83" s="4" t="s">
        <v>28</v>
      </c>
      <c r="M83" s="7">
        <f t="shared" si="78"/>
        <v>597</v>
      </c>
      <c r="N83" s="7">
        <f t="shared" si="59"/>
        <v>198</v>
      </c>
      <c r="O83" s="4">
        <v>1.0</v>
      </c>
      <c r="P83" s="4" t="s">
        <v>47</v>
      </c>
      <c r="Q83" s="4" t="s">
        <v>648</v>
      </c>
      <c r="R83" s="4" t="s">
        <v>649</v>
      </c>
      <c r="S83" s="4" t="s">
        <v>650</v>
      </c>
      <c r="T83" s="4" t="s">
        <v>651</v>
      </c>
      <c r="U83" s="4" t="s">
        <v>322</v>
      </c>
      <c r="V83" s="4" t="s">
        <v>652</v>
      </c>
      <c r="W83" s="9" t="s">
        <v>653</v>
      </c>
      <c r="X83" s="4" t="s">
        <v>654</v>
      </c>
    </row>
    <row r="84">
      <c r="A84" s="4">
        <v>83.0</v>
      </c>
      <c r="B84" s="4" t="s">
        <v>44</v>
      </c>
      <c r="C84" s="1" t="s">
        <v>45</v>
      </c>
      <c r="D84" s="4" t="s">
        <v>46</v>
      </c>
      <c r="E84" s="4">
        <v>59855.0</v>
      </c>
      <c r="F84" s="4">
        <v>60232.0</v>
      </c>
      <c r="G84" s="4">
        <v>59855.0</v>
      </c>
      <c r="H84" s="4">
        <v>60232.0</v>
      </c>
      <c r="I84" s="4">
        <f t="shared" ref="I84:J84" si="107">G84-E84</f>
        <v>0</v>
      </c>
      <c r="J84" s="4">
        <f t="shared" si="107"/>
        <v>0</v>
      </c>
      <c r="K84" s="4">
        <f t="shared" si="63"/>
        <v>53</v>
      </c>
      <c r="L84" s="4" t="s">
        <v>28</v>
      </c>
      <c r="M84" s="7">
        <f t="shared" si="78"/>
        <v>378</v>
      </c>
      <c r="N84" s="7">
        <f t="shared" si="59"/>
        <v>125</v>
      </c>
      <c r="O84" s="4">
        <v>2.0</v>
      </c>
      <c r="P84" s="4" t="s">
        <v>47</v>
      </c>
      <c r="Q84" s="4" t="s">
        <v>655</v>
      </c>
      <c r="R84" s="4" t="s">
        <v>656</v>
      </c>
      <c r="S84" s="4" t="s">
        <v>657</v>
      </c>
      <c r="T84" s="4" t="s">
        <v>658</v>
      </c>
      <c r="U84" s="4" t="s">
        <v>659</v>
      </c>
      <c r="V84" s="4" t="s">
        <v>660</v>
      </c>
      <c r="W84" s="9" t="s">
        <v>661</v>
      </c>
      <c r="X84" s="4" t="s">
        <v>662</v>
      </c>
    </row>
    <row r="85">
      <c r="A85" s="4">
        <v>84.0</v>
      </c>
      <c r="B85" s="4" t="s">
        <v>44</v>
      </c>
      <c r="C85" s="1" t="s">
        <v>45</v>
      </c>
      <c r="D85" s="4" t="s">
        <v>663</v>
      </c>
      <c r="E85" s="4">
        <v>60242.0</v>
      </c>
      <c r="F85" s="4">
        <v>60505.0</v>
      </c>
      <c r="G85" s="4">
        <v>60242.0</v>
      </c>
      <c r="H85" s="4">
        <v>60505.0</v>
      </c>
      <c r="I85" s="4">
        <f t="shared" ref="I85:J85" si="108">G85-E85</f>
        <v>0</v>
      </c>
      <c r="J85" s="4">
        <f t="shared" si="108"/>
        <v>0</v>
      </c>
      <c r="K85" s="4">
        <f t="shared" si="63"/>
        <v>10</v>
      </c>
      <c r="L85" s="4" t="s">
        <v>28</v>
      </c>
      <c r="M85" s="7">
        <f t="shared" si="78"/>
        <v>264</v>
      </c>
      <c r="N85" s="7">
        <f t="shared" si="59"/>
        <v>87</v>
      </c>
      <c r="O85" s="4">
        <v>2.0</v>
      </c>
      <c r="P85" s="4" t="s">
        <v>47</v>
      </c>
      <c r="Q85" s="4" t="s">
        <v>664</v>
      </c>
      <c r="R85" s="4" t="s">
        <v>665</v>
      </c>
      <c r="S85" s="4" t="s">
        <v>666</v>
      </c>
      <c r="T85" s="4" t="s">
        <v>667</v>
      </c>
      <c r="U85" s="4" t="s">
        <v>668</v>
      </c>
      <c r="V85" s="4" t="s">
        <v>669</v>
      </c>
      <c r="W85" s="5" t="s">
        <v>670</v>
      </c>
      <c r="X85" s="4" t="s">
        <v>671</v>
      </c>
    </row>
    <row r="86">
      <c r="A86" s="4">
        <v>85.0</v>
      </c>
      <c r="B86" s="4" t="s">
        <v>44</v>
      </c>
      <c r="C86" s="1" t="s">
        <v>45</v>
      </c>
      <c r="D86" s="4" t="s">
        <v>663</v>
      </c>
      <c r="E86" s="4">
        <v>60502.0</v>
      </c>
      <c r="F86" s="4">
        <v>60837.0</v>
      </c>
      <c r="G86" s="4">
        <v>60502.0</v>
      </c>
      <c r="H86" s="4">
        <v>60837.0</v>
      </c>
      <c r="I86" s="4">
        <f t="shared" ref="I86:J86" si="109">G86-E86</f>
        <v>0</v>
      </c>
      <c r="J86" s="4">
        <f t="shared" si="109"/>
        <v>0</v>
      </c>
      <c r="K86" s="4">
        <f t="shared" si="63"/>
        <v>-4</v>
      </c>
      <c r="L86" s="4" t="s">
        <v>28</v>
      </c>
      <c r="M86" s="7">
        <f t="shared" si="78"/>
        <v>336</v>
      </c>
      <c r="N86" s="7">
        <f t="shared" si="59"/>
        <v>111</v>
      </c>
      <c r="O86" s="4">
        <v>3.0</v>
      </c>
      <c r="P86" s="4" t="s">
        <v>29</v>
      </c>
      <c r="Q86" s="4" t="s">
        <v>672</v>
      </c>
      <c r="R86" s="4" t="s">
        <v>673</v>
      </c>
      <c r="S86" s="4" t="s">
        <v>674</v>
      </c>
      <c r="T86" s="4" t="s">
        <v>675</v>
      </c>
      <c r="U86" s="4" t="s">
        <v>676</v>
      </c>
      <c r="V86" s="4" t="s">
        <v>677</v>
      </c>
      <c r="W86" s="5" t="s">
        <v>678</v>
      </c>
      <c r="X86" s="4" t="s">
        <v>679</v>
      </c>
    </row>
    <row r="87">
      <c r="A87" s="4">
        <v>86.0</v>
      </c>
      <c r="B87" s="4" t="s">
        <v>44</v>
      </c>
      <c r="C87" s="1" t="s">
        <v>45</v>
      </c>
      <c r="D87" s="18" t="s">
        <v>46</v>
      </c>
      <c r="E87" s="4">
        <v>60824.0</v>
      </c>
      <c r="F87" s="4">
        <v>61096.0</v>
      </c>
      <c r="G87" s="4">
        <v>60824.0</v>
      </c>
      <c r="H87" s="4">
        <v>61096.0</v>
      </c>
      <c r="I87" s="4">
        <f t="shared" ref="I87:J87" si="110">G87-E87</f>
        <v>0</v>
      </c>
      <c r="J87" s="4">
        <f t="shared" si="110"/>
        <v>0</v>
      </c>
      <c r="K87" s="4">
        <f t="shared" si="63"/>
        <v>-14</v>
      </c>
      <c r="L87" s="4" t="s">
        <v>28</v>
      </c>
      <c r="M87" s="7">
        <f t="shared" si="78"/>
        <v>273</v>
      </c>
      <c r="N87" s="7">
        <f t="shared" si="59"/>
        <v>90</v>
      </c>
      <c r="O87" s="4">
        <v>2.0</v>
      </c>
      <c r="P87" s="4" t="s">
        <v>47</v>
      </c>
      <c r="Q87" s="4" t="s">
        <v>680</v>
      </c>
      <c r="R87" s="4" t="s">
        <v>681</v>
      </c>
      <c r="S87" s="4" t="s">
        <v>682</v>
      </c>
      <c r="T87" s="4" t="s">
        <v>683</v>
      </c>
      <c r="U87" s="4" t="s">
        <v>684</v>
      </c>
      <c r="V87" s="4" t="s">
        <v>685</v>
      </c>
      <c r="W87" s="5" t="s">
        <v>686</v>
      </c>
      <c r="X87" s="4" t="s">
        <v>687</v>
      </c>
    </row>
    <row r="88">
      <c r="A88" s="4">
        <v>87.0</v>
      </c>
      <c r="B88" s="4" t="s">
        <v>44</v>
      </c>
      <c r="C88" s="1" t="s">
        <v>45</v>
      </c>
      <c r="D88" s="4" t="s">
        <v>688</v>
      </c>
      <c r="E88" s="4">
        <v>61089.0</v>
      </c>
      <c r="F88" s="4">
        <v>62477.0</v>
      </c>
      <c r="G88" s="4">
        <v>61089.0</v>
      </c>
      <c r="H88" s="4">
        <v>62477.0</v>
      </c>
      <c r="I88" s="4">
        <f t="shared" ref="I88:J88" si="111">G88-E88</f>
        <v>0</v>
      </c>
      <c r="J88" s="4">
        <f t="shared" si="111"/>
        <v>0</v>
      </c>
      <c r="K88" s="4">
        <f t="shared" si="63"/>
        <v>-8</v>
      </c>
      <c r="L88" s="4" t="s">
        <v>28</v>
      </c>
      <c r="M88" s="7">
        <f t="shared" si="78"/>
        <v>1389</v>
      </c>
      <c r="N88" s="7">
        <f t="shared" si="59"/>
        <v>462</v>
      </c>
      <c r="O88" s="4">
        <v>1.0</v>
      </c>
      <c r="P88" s="4" t="s">
        <v>47</v>
      </c>
      <c r="Q88" s="4" t="s">
        <v>689</v>
      </c>
      <c r="R88" s="4" t="s">
        <v>690</v>
      </c>
      <c r="S88" s="4" t="s">
        <v>691</v>
      </c>
      <c r="T88" s="4" t="s">
        <v>692</v>
      </c>
      <c r="U88" s="4" t="s">
        <v>693</v>
      </c>
      <c r="V88" s="4" t="s">
        <v>694</v>
      </c>
      <c r="W88" s="5" t="s">
        <v>695</v>
      </c>
      <c r="X88" s="4" t="s">
        <v>696</v>
      </c>
    </row>
    <row r="89">
      <c r="A89" s="4">
        <v>88.0</v>
      </c>
      <c r="B89" s="4" t="s">
        <v>616</v>
      </c>
      <c r="C89" s="4" t="s">
        <v>129</v>
      </c>
      <c r="D89" s="4" t="s">
        <v>46</v>
      </c>
      <c r="E89" s="15">
        <v>62474.0</v>
      </c>
      <c r="F89" s="15">
        <v>62752.0</v>
      </c>
      <c r="G89" s="15">
        <v>62474.0</v>
      </c>
      <c r="H89" s="15">
        <v>62752.0</v>
      </c>
      <c r="I89" s="4">
        <f t="shared" ref="I89:J89" si="112">G89-E89</f>
        <v>0</v>
      </c>
      <c r="J89" s="4">
        <f t="shared" si="112"/>
        <v>0</v>
      </c>
      <c r="K89" s="4">
        <f t="shared" si="63"/>
        <v>-4</v>
      </c>
      <c r="L89" s="4" t="s">
        <v>28</v>
      </c>
      <c r="M89" s="7">
        <f t="shared" si="78"/>
        <v>279</v>
      </c>
      <c r="N89" s="7">
        <f t="shared" si="59"/>
        <v>92</v>
      </c>
      <c r="O89" s="4">
        <v>2.0</v>
      </c>
      <c r="P89" s="4" t="s">
        <v>29</v>
      </c>
      <c r="Q89" s="4" t="s">
        <v>697</v>
      </c>
      <c r="R89" s="4" t="s">
        <v>698</v>
      </c>
      <c r="S89" s="4" t="s">
        <v>699</v>
      </c>
      <c r="T89" s="4" t="s">
        <v>700</v>
      </c>
      <c r="U89" s="4" t="s">
        <v>322</v>
      </c>
      <c r="V89" s="4" t="s">
        <v>701</v>
      </c>
      <c r="W89" s="9" t="s">
        <v>702</v>
      </c>
      <c r="X89" s="4" t="s">
        <v>703</v>
      </c>
    </row>
    <row r="90">
      <c r="A90" s="4">
        <v>89.0</v>
      </c>
      <c r="B90" s="4" t="s">
        <v>616</v>
      </c>
      <c r="C90" s="4" t="s">
        <v>129</v>
      </c>
      <c r="D90" s="4" t="s">
        <v>704</v>
      </c>
      <c r="E90" s="15">
        <v>62766.0</v>
      </c>
      <c r="F90" s="15">
        <v>63029.0</v>
      </c>
      <c r="G90" s="15">
        <v>62766.0</v>
      </c>
      <c r="H90" s="15">
        <v>63029.0</v>
      </c>
      <c r="I90" s="4">
        <f t="shared" ref="I90:J90" si="113">G90-E90</f>
        <v>0</v>
      </c>
      <c r="J90" s="4">
        <f t="shared" si="113"/>
        <v>0</v>
      </c>
      <c r="K90" s="4">
        <f t="shared" si="63"/>
        <v>14</v>
      </c>
      <c r="L90" s="4" t="s">
        <v>28</v>
      </c>
      <c r="M90" s="7">
        <f t="shared" si="78"/>
        <v>264</v>
      </c>
      <c r="N90" s="7">
        <f t="shared" si="59"/>
        <v>87</v>
      </c>
      <c r="O90" s="4">
        <v>3.0</v>
      </c>
      <c r="P90" s="4" t="s">
        <v>29</v>
      </c>
      <c r="Q90" s="4" t="s">
        <v>705</v>
      </c>
      <c r="R90" s="4" t="s">
        <v>706</v>
      </c>
      <c r="S90" s="4" t="s">
        <v>707</v>
      </c>
      <c r="T90" s="4" t="s">
        <v>708</v>
      </c>
      <c r="U90" s="4" t="s">
        <v>322</v>
      </c>
      <c r="V90" s="4" t="s">
        <v>709</v>
      </c>
      <c r="W90" s="9" t="s">
        <v>710</v>
      </c>
      <c r="X90" s="4" t="s">
        <v>711</v>
      </c>
    </row>
    <row r="91">
      <c r="A91" s="4">
        <v>90.0</v>
      </c>
      <c r="B91" s="4" t="s">
        <v>616</v>
      </c>
      <c r="C91" s="4" t="s">
        <v>129</v>
      </c>
      <c r="D91" s="4" t="s">
        <v>712</v>
      </c>
      <c r="E91" s="15">
        <v>63022.0</v>
      </c>
      <c r="F91" s="15">
        <v>63735.0</v>
      </c>
      <c r="G91" s="15">
        <v>63022.0</v>
      </c>
      <c r="H91" s="15">
        <v>63735.0</v>
      </c>
      <c r="I91" s="4">
        <f t="shared" ref="I91:J91" si="114">G91-E91</f>
        <v>0</v>
      </c>
      <c r="J91" s="4">
        <f t="shared" si="114"/>
        <v>0</v>
      </c>
      <c r="K91" s="4">
        <f t="shared" si="63"/>
        <v>-8</v>
      </c>
      <c r="L91" s="4" t="s">
        <v>28</v>
      </c>
      <c r="M91" s="7">
        <f t="shared" si="78"/>
        <v>714</v>
      </c>
      <c r="N91" s="7">
        <f t="shared" si="59"/>
        <v>237</v>
      </c>
      <c r="O91" s="4">
        <v>1.0</v>
      </c>
      <c r="P91" s="4" t="s">
        <v>29</v>
      </c>
      <c r="Q91" s="4" t="s">
        <v>713</v>
      </c>
      <c r="R91" s="4" t="s">
        <v>714</v>
      </c>
      <c r="S91" s="4" t="s">
        <v>715</v>
      </c>
      <c r="T91" s="4" t="s">
        <v>716</v>
      </c>
      <c r="U91" s="4" t="s">
        <v>717</v>
      </c>
      <c r="V91" s="4" t="s">
        <v>718</v>
      </c>
      <c r="W91" s="9" t="s">
        <v>719</v>
      </c>
      <c r="X91" s="4" t="s">
        <v>720</v>
      </c>
    </row>
    <row r="92">
      <c r="A92" s="4">
        <v>91.0</v>
      </c>
      <c r="B92" s="4" t="s">
        <v>616</v>
      </c>
      <c r="C92" s="4" t="s">
        <v>129</v>
      </c>
      <c r="D92" s="4" t="s">
        <v>46</v>
      </c>
      <c r="E92" s="15">
        <v>63757.0</v>
      </c>
      <c r="F92" s="15">
        <v>63993.0</v>
      </c>
      <c r="G92" s="15">
        <v>63757.0</v>
      </c>
      <c r="H92" s="15">
        <v>63993.0</v>
      </c>
      <c r="I92" s="4">
        <f t="shared" ref="I92:J92" si="115">G92-E92</f>
        <v>0</v>
      </c>
      <c r="J92" s="4">
        <f t="shared" si="115"/>
        <v>0</v>
      </c>
      <c r="K92" s="4">
        <f t="shared" si="63"/>
        <v>22</v>
      </c>
      <c r="L92" s="4" t="s">
        <v>28</v>
      </c>
      <c r="M92" s="7">
        <f t="shared" si="78"/>
        <v>237</v>
      </c>
      <c r="N92" s="7">
        <f t="shared" si="59"/>
        <v>78</v>
      </c>
      <c r="O92" s="4">
        <v>1.0</v>
      </c>
      <c r="P92" s="4" t="s">
        <v>47</v>
      </c>
      <c r="Q92" s="4" t="s">
        <v>721</v>
      </c>
      <c r="R92" s="4" t="s">
        <v>722</v>
      </c>
      <c r="S92" s="4" t="s">
        <v>723</v>
      </c>
      <c r="T92" s="4" t="s">
        <v>724</v>
      </c>
      <c r="U92" s="4" t="s">
        <v>725</v>
      </c>
      <c r="V92" s="4" t="s">
        <v>726</v>
      </c>
      <c r="W92" s="9" t="s">
        <v>727</v>
      </c>
      <c r="X92" s="4" t="s">
        <v>728</v>
      </c>
    </row>
  </sheetData>
  <hyperlinks>
    <hyperlink r:id="rId2" ref="D1"/>
    <hyperlink r:id="rId3" ref="X1"/>
    <hyperlink r:id="rId4" ref="W2"/>
    <hyperlink r:id="rId5" ref="W3"/>
    <hyperlink r:id="rId6" ref="W4"/>
    <hyperlink r:id="rId7" ref="W6"/>
    <hyperlink r:id="rId8" ref="W7"/>
    <hyperlink r:id="rId9" ref="W8"/>
    <hyperlink r:id="rId10" ref="W9"/>
    <hyperlink r:id="rId11" ref="W10"/>
    <hyperlink r:id="rId12" ref="W11"/>
    <hyperlink r:id="rId13" ref="W12"/>
    <hyperlink r:id="rId14" ref="W13"/>
    <hyperlink r:id="rId15" ref="W14"/>
    <hyperlink r:id="rId16" ref="W15"/>
    <hyperlink r:id="rId17" ref="W16"/>
    <hyperlink r:id="rId18" ref="W17"/>
    <hyperlink r:id="rId19" ref="W18"/>
    <hyperlink r:id="rId20" ref="W19"/>
    <hyperlink r:id="rId21" ref="W20"/>
    <hyperlink r:id="rId22" ref="W21"/>
    <hyperlink r:id="rId23" ref="W22"/>
    <hyperlink r:id="rId24" ref="W23"/>
    <hyperlink r:id="rId25" ref="W24"/>
    <hyperlink r:id="rId26" ref="W25"/>
    <hyperlink r:id="rId27" ref="W26"/>
    <hyperlink r:id="rId28" ref="W27"/>
    <hyperlink r:id="rId29" ref="W28"/>
    <hyperlink r:id="rId30" ref="W29"/>
    <hyperlink r:id="rId31" ref="W31"/>
    <hyperlink r:id="rId32" ref="W32"/>
    <hyperlink r:id="rId33" ref="W33"/>
    <hyperlink r:id="rId34" ref="W34"/>
    <hyperlink r:id="rId35" ref="W35"/>
    <hyperlink r:id="rId36" ref="W36"/>
    <hyperlink r:id="rId37" ref="W37"/>
    <hyperlink r:id="rId38" ref="W38"/>
    <hyperlink r:id="rId39" ref="W39"/>
    <hyperlink r:id="rId40" ref="W40"/>
    <hyperlink r:id="rId41" ref="W41"/>
    <hyperlink r:id="rId42" ref="W42"/>
    <hyperlink r:id="rId43" ref="W43"/>
    <hyperlink r:id="rId44" ref="W44"/>
    <hyperlink r:id="rId45" ref="W46"/>
    <hyperlink r:id="rId46" ref="W47"/>
    <hyperlink r:id="rId47" ref="W48"/>
    <hyperlink r:id="rId48" ref="W49"/>
    <hyperlink r:id="rId49" ref="W50"/>
    <hyperlink r:id="rId50" ref="W51"/>
    <hyperlink r:id="rId51" ref="W52"/>
    <hyperlink r:id="rId52" ref="W53"/>
    <hyperlink r:id="rId53" ref="W54"/>
    <hyperlink r:id="rId54" ref="W55"/>
    <hyperlink r:id="rId55" ref="W56"/>
    <hyperlink r:id="rId56" ref="W57"/>
    <hyperlink r:id="rId57" ref="W58"/>
    <hyperlink r:id="rId58" ref="W59"/>
    <hyperlink r:id="rId59" ref="W60"/>
    <hyperlink r:id="rId60" ref="W61"/>
    <hyperlink r:id="rId61" ref="W62"/>
    <hyperlink r:id="rId62" ref="W63"/>
    <hyperlink r:id="rId63" ref="W64"/>
    <hyperlink r:id="rId64" ref="W65"/>
    <hyperlink r:id="rId65" ref="W66"/>
    <hyperlink r:id="rId66" ref="W67"/>
    <hyperlink r:id="rId67" ref="W68"/>
    <hyperlink r:id="rId68" ref="W69"/>
    <hyperlink r:id="rId69" ref="W70"/>
    <hyperlink r:id="rId70" ref="W72"/>
    <hyperlink r:id="rId71" ref="W73"/>
    <hyperlink r:id="rId72" ref="W74"/>
    <hyperlink r:id="rId73" ref="W75"/>
    <hyperlink r:id="rId74" ref="W76"/>
    <hyperlink r:id="rId75" ref="W77"/>
    <hyperlink r:id="rId76" ref="W78"/>
    <hyperlink r:id="rId77" ref="W79"/>
    <hyperlink r:id="rId78" ref="W80"/>
    <hyperlink r:id="rId79" ref="W81"/>
    <hyperlink r:id="rId80" ref="W82"/>
    <hyperlink r:id="rId81" ref="W83"/>
    <hyperlink r:id="rId82" ref="W84"/>
    <hyperlink r:id="rId83" ref="W85"/>
    <hyperlink r:id="rId84" ref="W86"/>
    <hyperlink r:id="rId85" ref="W87"/>
    <hyperlink r:id="rId86" ref="W88"/>
    <hyperlink r:id="rId87" ref="W89"/>
    <hyperlink r:id="rId88" ref="W90"/>
    <hyperlink r:id="rId89" ref="W91"/>
    <hyperlink r:id="rId90" ref="W92"/>
  </hyperlinks>
  <drawing r:id="rId91"/>
  <legacyDrawing r:id="rId92"/>
</worksheet>
</file>