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U19">
      <text>
        <t xml:space="preserve">Triangle pointing to start/stop codon?
	-Kennedi Pyper</t>
      </text>
    </comment>
  </commentList>
</comments>
</file>

<file path=xl/sharedStrings.xml><?xml version="1.0" encoding="utf-8"?>
<sst xmlns="http://schemas.openxmlformats.org/spreadsheetml/2006/main" count="1291" uniqueCount="782">
  <si>
    <t>Gene</t>
  </si>
  <si>
    <t>Annotator</t>
  </si>
  <si>
    <t>Proofreader</t>
  </si>
  <si>
    <r>
      <rPr>
        <rFont val="Arial"/>
      </rPr>
      <t xml:space="preserve">Function = </t>
    </r>
    <r>
      <rPr>
        <rFont val="Arial"/>
        <color rgb="FF1155CC"/>
        <u/>
      </rPr>
      <t>https://docs.google.com/spreadsheets/d/e/2PACX-1vToasuRfxx_yfLa9ECFN4_6okwNI_5AJGWZ3NCy53Gz0QfoNrhAQ48HnBuSD1hsrY0zUTTn6EP3MGK_/pubhtml?gid=0&amp;single=true&amp;urp=gmail_link</t>
    </r>
  </si>
  <si>
    <t>auto_start</t>
  </si>
  <si>
    <t>auto_stop</t>
  </si>
  <si>
    <t>manual_start</t>
  </si>
  <si>
    <t>manual_stop</t>
  </si>
  <si>
    <t>start_diff</t>
  </si>
  <si>
    <t>stop_diff</t>
  </si>
  <si>
    <t>Gap</t>
  </si>
  <si>
    <t>Orientation</t>
  </si>
  <si>
    <t>Nucleotide_length</t>
  </si>
  <si>
    <t>AA_length</t>
  </si>
  <si>
    <t>Frame</t>
  </si>
  <si>
    <t>Start_codon</t>
  </si>
  <si>
    <t>Glimmer</t>
  </si>
  <si>
    <t>BLASTP_evidence</t>
  </si>
  <si>
    <t>Frames_evidence</t>
  </si>
  <si>
    <t>Ribosome_Binding_Sites_evidence</t>
  </si>
  <si>
    <t>GeneMarkS_evidence</t>
  </si>
  <si>
    <t>Starterator_evidence</t>
  </si>
  <si>
    <t>Starterator_URL</t>
  </si>
  <si>
    <t>http://phages.wustl.edu/starterator/</t>
  </si>
  <si>
    <t>Review notes</t>
  </si>
  <si>
    <t>Class</t>
  </si>
  <si>
    <t>function unknown</t>
  </si>
  <si>
    <t>-</t>
  </si>
  <si>
    <t>minus</t>
  </si>
  <si>
    <t>ATG</t>
  </si>
  <si>
    <t>Glimmer, Genemarks Agree, Glimmer score = 15.04</t>
  </si>
  <si>
    <t>BLASTP hit function unknown in Diabla, (QOP65329), e value 7e-74, score 273, total query coverage</t>
  </si>
  <si>
    <t>4-bp overlap of auto-start with upstream gene, alternative start has long overlap with upstream gene,, which is unlikely</t>
  </si>
  <si>
    <t>RBS z-score of 2.6 indicates non-random RBS</t>
  </si>
  <si>
    <t>Coding potential mostly contained within auto-start/stop, coding potential decays long before alternative upstream start</t>
  </si>
  <si>
    <t>Staterator agrees with auto-start</t>
  </si>
  <si>
    <t>http://phages.wustl.edu/starterator/Pham21051Report.pdf</t>
  </si>
  <si>
    <t>Ella</t>
  </si>
  <si>
    <t>Ashley</t>
  </si>
  <si>
    <t>Glimmer and Genemarks agree on autostart of 1632 with Glimmer score of 6.53</t>
  </si>
  <si>
    <t xml:space="preserve">BLASTP hit function unknown in Diabla, (QOP65330), evalue 8e-33, score 137. Later hits on PhageDB Blast have much lower evalues. No other hits on NCBI blast. </t>
  </si>
  <si>
    <t xml:space="preserve">4-bp overlap of downstream gene #3 in frame -3. Frame -1 contains nearby stop codon. Upstream start has 177 overlap and downstream starts leave gaps. </t>
  </si>
  <si>
    <t xml:space="preserve">Z score of 1632 start is 2.5. Z score of 1761 (overlap start) has comparable score of 2.4. </t>
  </si>
  <si>
    <t>GeneMarks potential lines up with autostart and autostop, annotated on bottom frame</t>
  </si>
  <si>
    <t xml:space="preserve">Our autostart lines up with only other annotated start in Diabla. No other phages shown. </t>
  </si>
  <si>
    <t>http://phages.wustl.edu/starterator/Pham98290Report.pdf</t>
  </si>
  <si>
    <t xml:space="preserve">Analysius looks good to me </t>
  </si>
  <si>
    <t>Glimmer and Genemarks agree on 1895 autostart. Glimmer score of 7.79.</t>
  </si>
  <si>
    <t xml:space="preserve">BLASTP hit function unknown in Diabla, (QOP65331), e value 3e-40 and score 162. Query appears to cover despite one internal gap. </t>
  </si>
  <si>
    <t>Has LORF. 4-bp overlap with downstream gene #4 in frame -1. Stop codon ~12 bp downstream. Frame 2 has stop codon upstream.</t>
  </si>
  <si>
    <t>Highest score of 2.257 except for 1721 start with a score of 2.765.</t>
  </si>
  <si>
    <t>Genemarks appears to contain coding potential, annotated on middle frame</t>
  </si>
  <si>
    <t>Starterator agrees with autostart. Ours is the most called start. Other phages have starts slightly upstream or downstream but PokyPuppy does not have these annotated, so they are not an option.</t>
  </si>
  <si>
    <t>http://phages.wustl.edu/starterator/Pham10099Report.pdf</t>
  </si>
  <si>
    <t>Looks good on my end</t>
  </si>
  <si>
    <t>Nathaniel</t>
  </si>
  <si>
    <t>Glimmer and Genemarks agree on 4153 start, Glimmer score of 9.41</t>
  </si>
  <si>
    <t>BLASTP hit function unknown (dna binding protein?) on Butterball, (QAY16931), evalue 0, score 1330, query has full coverage</t>
  </si>
  <si>
    <t xml:space="preserve">Frame -2 has a gene and frame 3 has a stop codon. Alternative upstream starts on same frame all leave large gaps. No starts downstream before a stop codon. 4153 start has LORF.  </t>
  </si>
  <si>
    <t xml:space="preserve">Z score of 2.75, next closest start is a lot lower though a farther start has a score of 3 (4105 start). </t>
  </si>
  <si>
    <t>Coding potential contained within autostart and autostop.</t>
  </si>
  <si>
    <t>Starterator agrees with autostart.</t>
  </si>
  <si>
    <t>http://phages.wustl.edu/starterator/Pham54968Report.pdf</t>
  </si>
  <si>
    <t xml:space="preserve">Z-score seems a little wonky. Whereas, higher typically means good. But with all other data, I think the autostart is the actual start. </t>
  </si>
  <si>
    <t>Alivia</t>
  </si>
  <si>
    <t>TTG</t>
  </si>
  <si>
    <t>Glimmer and Genemarks agree with 4377 start, Glimmer score of 4.9</t>
  </si>
  <si>
    <t>BLASTP hit function unknown on Diabla, (QOP65333), e value 4e-31, score 131, query has full coverage. Start 4410 has end gap and 4290 is shorter than compared sequences</t>
  </si>
  <si>
    <t>While the 4377 start has an overlap of -20, 4410 start has overlap of -53 and 4290 start a gap of 67. Frame -1 has an overlapping gene. Frame -3 has some valines which could be starts?</t>
  </si>
  <si>
    <t>Z score of 4377 start is highest at 3.09. 4410 z score is comparable 2.997 and 4290 is 2.015</t>
  </si>
  <si>
    <t xml:space="preserve">Genemarks annotates autostart and autostop in bottom frame. No issues with overlap because Genemarks does not annotate gene #6 (downstream). Lines up well. </t>
  </si>
  <si>
    <t xml:space="preserve">Starterator agrees with autostart. Later and ealier starts are present but none are annotated by others phages except by 2 (downstream starts). </t>
  </si>
  <si>
    <t>http://phages.wustl.edu/starterator/Pham4181Report.pdf</t>
  </si>
  <si>
    <t>I agree with this analysis</t>
  </si>
  <si>
    <t>Marisa</t>
  </si>
  <si>
    <t>GTG</t>
  </si>
  <si>
    <t>Glimmer annotates 4498 autostart and has score of 4.23. Genemarks does not annotate.</t>
  </si>
  <si>
    <t xml:space="preserve">BLASTP hit function unknown on Diabla, (QOP65334), blasting from 4498 start, evalue 4e-13, score 72. Query has 1-2 AA gap on front and back. When blasted on 4510 start, score and e value the same but gapping is longer by a few AA's. Difference is very small but 4498 start is slightly closer to related phams. </t>
  </si>
  <si>
    <t xml:space="preserve">Frame -2 has nearby stop codon, and frame -3 has gene #7. Autostart at 4498 has overlap of -14. Next upstream start at 4408 has 76 bp gap and next downstream start at 4510 has 26 overlap. </t>
  </si>
  <si>
    <t xml:space="preserve">4498 start has score of 2.626. 4408 start has score of 2.997, and 4510 and 4549 both have terrible z scores (0.8 and 0.5). </t>
  </si>
  <si>
    <t xml:space="preserve">Genemarks did not annotate, however there is a spike in coding potential in first frame. Region of spike is ~4390 to ~4490. </t>
  </si>
  <si>
    <t>PokyPuppy does not have the start almost all other phages possess. Ours is unique and slightly downstream. Alternate starts are also mostly unshared. Based on this, the autostart of 4498 is the closest we have to what's seen on other phages.</t>
  </si>
  <si>
    <t>http://phages.wustl.edu/starterator/Pham3389Report.pdf</t>
  </si>
  <si>
    <t>A little weird on how GeneMarks does not pick up on this gene AT ALL. Also weird how PokyPuppy is the only phage with this start position. Maybe s/he is just ~special~</t>
  </si>
  <si>
    <t>Please Help Very Funky</t>
  </si>
  <si>
    <t>Cassandra</t>
  </si>
  <si>
    <t>DNA primase</t>
  </si>
  <si>
    <t>Glimmer and GeneMarkS agree on autostart position at 5423 with a glimmer score of 8.73</t>
  </si>
  <si>
    <t>BLASTP hit DNA Primase of RoyalG (QRI45594.1), evalue=0, score=609</t>
  </si>
  <si>
    <t>Other potential upstream starts in other frames have nearby stops and auto start is most upstream start in the frame. Auto start is also considered a long open reading frame.</t>
  </si>
  <si>
    <t>Z score of 3.246 and spacer of 11.</t>
  </si>
  <si>
    <t>There is coding potential on GeneMarkS within the frame given.</t>
  </si>
  <si>
    <t>Auto start is most commonly annotated start used within the subcluster</t>
  </si>
  <si>
    <t>http://phages.wustl.edu/starterator/Pham3524Report.pdf</t>
  </si>
  <si>
    <t>Best fit from what I can see and everything else has pretty wide gaps that would cause loss of coding potential.</t>
  </si>
  <si>
    <t>Marz</t>
  </si>
  <si>
    <t>terminase, small subunit</t>
  </si>
  <si>
    <t>plus</t>
  </si>
  <si>
    <t>Glimmer and GeneMarkS agree on autostart with a Glimmer score of 8.42</t>
  </si>
  <si>
    <t>BLASTP hit terminase small subunit of Linetti (QOR56155.1), e value=0, score=829</t>
  </si>
  <si>
    <t>Potential frames in other reading frames have stops shortly after starts. In the same frame, there are 2 upstream starts, at 5496 and 5520</t>
  </si>
  <si>
    <t>Z score of 2.069 with a spacer of 14.</t>
  </si>
  <si>
    <t>The coding potential appears to be more closely contained within the autostart than other upstream starts.</t>
  </si>
  <si>
    <t>No starterator report is available at the moment, bu the bp lengths listed for those in the pham have the same length</t>
  </si>
  <si>
    <t>https://phagesdb.org/phams/100279/</t>
  </si>
  <si>
    <t>I agree with your choice. the GeneMarks showing it is the best fit, the upstreams also have weaker Z scores.</t>
  </si>
  <si>
    <t>Terminase, large subunit</t>
  </si>
  <si>
    <t>Glimmer and GeneMarkS agree on autostart with a Glimmer score of 10.02</t>
  </si>
  <si>
    <t>BLASTP hit terminase large subunit of Beaver (YP_009848291.1), e value=0, score=1244</t>
  </si>
  <si>
    <t>Auto start is most upstream start. It has a 8 bp overlap with previous gene. It is a long open reading frame</t>
  </si>
  <si>
    <t>Z score of 2.556 and spacer of -8</t>
  </si>
  <si>
    <t>Coding potential appears to be contained withing autostart, and not downstream start.</t>
  </si>
  <si>
    <t>Auto start is the most commonly annotated start in the pham</t>
  </si>
  <si>
    <t>http://phages.wustl.edu/starterator/Pham40564Report.pdf</t>
  </si>
  <si>
    <t xml:space="preserve">The autostart fits the best and not too major of an overlap. Is better than losing potential coding. </t>
  </si>
  <si>
    <t>Portal protein</t>
  </si>
  <si>
    <t>Glimmer and GeneMarkS agree on autostart with a Glimmer score of 7.08</t>
  </si>
  <si>
    <t>BLASTP hit portal protein of Adgers (YP_009836979.1), e value=0, score=1158</t>
  </si>
  <si>
    <t>Auto start is most upstream start. Other potential starts in other franes have stops shortly after.</t>
  </si>
  <si>
    <t>Z score of 3.171 with a spacer of 9</t>
  </si>
  <si>
    <t>Coding potential extends slightly pass autostart, but there are no other starts shown.</t>
  </si>
  <si>
    <t>Auto start is annotated to be the start most often.</t>
  </si>
  <si>
    <t>http://phages.wustl.edu/starterator/Pham3448Report.pdf</t>
  </si>
  <si>
    <t xml:space="preserve">I think that the autostart is the best fit and there is an abundance of evidence supporting that choice. </t>
  </si>
  <si>
    <t xml:space="preserve">Nathaniel </t>
  </si>
  <si>
    <t>Tail fiber</t>
  </si>
  <si>
    <t>Glimmer start agrees with GenemarkS start at 10772, Glimmer score of 8.17</t>
  </si>
  <si>
    <t>BLASTP hit a hypothetical protein in Niagara (UJD20650.1), evalue=0, score=1391, second hit from phage Kvothe (YP_009274140.1) is a minor tail protein, evalue=0, score=1390</t>
  </si>
  <si>
    <t>Frames before auto start overlap gene 10 much more than auto start, other downstream starts have larger gaps to the previous gene</t>
  </si>
  <si>
    <t>Z score of 3.014, however there is large spacer of 13</t>
  </si>
  <si>
    <t xml:space="preserve">Coding potential appears to be contained within auto start and auto stop, </t>
  </si>
  <si>
    <t>Starterator agrees with the auto start</t>
  </si>
  <si>
    <t>http://phages.wustl.edu/starterator/Pham20555Report.pdf</t>
  </si>
  <si>
    <t>Everything looks good for the start of 10772 since the other starts have very strong gaps or overlaps and there is agreement in starterator and genemarks</t>
  </si>
  <si>
    <t>Glimmer score or 2.33. No GeneMarks start for this gene.</t>
  </si>
  <si>
    <t>BLASTP hit a hypothetical protein in Chelms (YP_009846029.1), evalue=6e-51, score =65</t>
  </si>
  <si>
    <t>Poteintial upstream start at 13191 in the same reading frame</t>
  </si>
  <si>
    <t>Z score of 2.461 with a spacer of 11, Upstream start has a Zscore of 1.94 with a spacer of 12</t>
  </si>
  <si>
    <t>A small amount of coding potential is seen at the corresponding area. Not enough for GeneMarkS to say it is a gene</t>
  </si>
  <si>
    <t>Starterator says the start upstream of the autostart is the start.</t>
  </si>
  <si>
    <t>http://phages.wustl.edu/starterator/Pham97753Report.pdf</t>
  </si>
  <si>
    <t xml:space="preserve">I agree that the upstream start is the better fit, allows for more sequence obvisouly and the starterator and GeneMarks see it as the best fit. </t>
  </si>
  <si>
    <t>Capsid Maturation Protease</t>
  </si>
  <si>
    <t>Glimmer score of 15.09. Glimmer start and GeneMarks start do not agree.</t>
  </si>
  <si>
    <t>BLASTP hit capsid maturation protease of SteveFrench (YP_009824781.1), evalue= 0.0, score=775</t>
  </si>
  <si>
    <t>Poteintial upstream start at 13226 has a higher Z-score and is in the same frame, covering the auto anotated gene 12.</t>
  </si>
  <si>
    <t>Z score of 2.529 and a gap of 14</t>
  </si>
  <si>
    <t>The coding potential is within the auto start, but not with the upsream start sight.</t>
  </si>
  <si>
    <t>Starterator agrees with a start around auto start.</t>
  </si>
  <si>
    <t>http://phages.wustl.edu/starterator/Pham3379Report.pdf</t>
  </si>
  <si>
    <t>I agree with the choice of the auto start as the other upstream start with a good Z score overlaps the previous gene excessively.</t>
  </si>
  <si>
    <t>Capsid Decoration Protein</t>
  </si>
  <si>
    <t>Glimmer start and GeneMarkS start agree. Glimmer score of 12.95</t>
  </si>
  <si>
    <t>BLASTP hit capsid decoration protein of Hotorobo (YP_009300966.1), evalue=2e-109, score=318</t>
  </si>
  <si>
    <t>No potential upstream starts and other downstream starts are in the same frame or have a stop shortly after the start.</t>
  </si>
  <si>
    <t>Z score of 2.918 with a gap of 12</t>
  </si>
  <si>
    <t>Coding potential contains potential between auto start and stop</t>
  </si>
  <si>
    <t>Starterator agrees with start.</t>
  </si>
  <si>
    <t>http://phages.wustl.edu/starterator/Pham3174Report.pdf</t>
  </si>
  <si>
    <t>Looks like best fit and evidence points strongly to it.</t>
  </si>
  <si>
    <t>Major Capsid</t>
  </si>
  <si>
    <t>Glimmer start agrees with GeneMarkS start at 15254, Glimmer score of 16.7</t>
  </si>
  <si>
    <t>BLASTP hit major capsid protein of Chelms (YP_009846032.1), evalue=0.0, score=813</t>
  </si>
  <si>
    <t>No potential upstream starts and other downstream starts have stops shortly after start in other frames or are in the same frame as auto start</t>
  </si>
  <si>
    <t>Z score of 3.257, gap of 12</t>
  </si>
  <si>
    <t>Coding potential falls within GeneMarks auto start and stop</t>
  </si>
  <si>
    <t>Starterator agrees with start lining up with other starts</t>
  </si>
  <si>
    <t>http://phages.wustl.edu/starterator/Pham3542Report.pdf</t>
  </si>
  <si>
    <t>again all evidence points toward the autostart as the best fit for this gene.</t>
  </si>
  <si>
    <t>Kennedi</t>
  </si>
  <si>
    <t>Glimmer start agrees with GeneMark start at 16475, with a Glimmer score of 7.5</t>
  </si>
  <si>
    <t>BLASTP hit SteveFrench, head to tail connector protein, YP_009836985, E value 1e-29, Score 126,  query completely covers without gapping</t>
  </si>
  <si>
    <t>The gene seems appropriate to the frame as there is a stop codon 3 points downstream and another stop codon upstream.</t>
  </si>
  <si>
    <t>Z score of 3.246</t>
  </si>
  <si>
    <t>Coding potential contained between start and stop codon.</t>
  </si>
  <si>
    <t>Starterator agrees with start codon</t>
  </si>
  <si>
    <t>http://phages.wustl.edu/starterator/Pham7132Report.pdf</t>
  </si>
  <si>
    <t xml:space="preserve">I agree with this start, high zscore, glimmer and genemarks agreement, and starterator report all indicate this is the correct start. </t>
  </si>
  <si>
    <t>Glimmer start agrees with GeneMark start at 16472, with a Glimmer score of 13.4</t>
  </si>
  <si>
    <t>BLASTP hit Diabla, function unkown, QOP65345, E value 2e-47, Score 185, query covers at start and stop but does contain gapping</t>
  </si>
  <si>
    <t xml:space="preserve">Gene appears to fit in the apprpriate frame, lines up with a start codon, however there is no easily available stop codon </t>
  </si>
  <si>
    <t>Z score of 3.014</t>
  </si>
  <si>
    <t xml:space="preserve">Could not determine where the start and stop codon was on GeneMark </t>
  </si>
  <si>
    <t>http://phages.wustl.edu/starterator/Pham53201Report.pdf</t>
  </si>
  <si>
    <t>head-to-tail adaptor</t>
  </si>
  <si>
    <t>Glimmer start agrees with GeneMark start at 17073, with a Glimmer score of 10.47</t>
  </si>
  <si>
    <t>BLASTP hit RoyalG, head-to-tail adaptor, QRI45605, E value 2e-85, Score 312, query cpvers start and stop codon with minimal gapping.</t>
  </si>
  <si>
    <t>Gene appears to fit in the apprpriate frame, lines up with a start codon, stop codon 2 points down</t>
  </si>
  <si>
    <t>Z score of 2.126</t>
  </si>
  <si>
    <r>
      <rPr>
        <rFont val="Arial"/>
        <color rgb="FF000000"/>
      </rPr>
      <t xml:space="preserve">Coding potential contained between start and stop codon, </t>
    </r>
    <r>
      <rPr>
        <rFont val="Arial"/>
        <i/>
        <color rgb="FF000000"/>
      </rPr>
      <t>unknown triangle</t>
    </r>
  </si>
  <si>
    <t>Starterator agrees with start codon and a majority of the rest, some gaps.</t>
  </si>
  <si>
    <t>http://phages.wustl.edu/starterator/Pham68169Report.pdf</t>
  </si>
  <si>
    <t>Glimmer start agrees with GeneMark start at 17576, with a Glimmer score of 9.4</t>
  </si>
  <si>
    <t>BLASTP hit SteveFrench, unkown function, YP_009824788, E value 2e-84, Score 309, Aligns with start and stop codon, some gaps</t>
  </si>
  <si>
    <t>Gene appears to fit in the appropriate frame, stop codons above and below in frames 1 and 3</t>
  </si>
  <si>
    <t>Z score of 2.307</t>
  </si>
  <si>
    <t>Coding potential conatined within appropriate start and stop codon</t>
  </si>
  <si>
    <t>Starterator agrees with the start codon, some gaps</t>
  </si>
  <si>
    <t>http://phages.wustl.edu/starterator/Pham65696Report.pdf</t>
  </si>
  <si>
    <t>Glimmer start agrees with GeneMark start at 18070, with a Glimmer score of 8.85</t>
  </si>
  <si>
    <t>BLASTP hit Sombrero, function unknown, YP_009843015, E value 3e-86, Score 315, aligns with start and stop codons minimal gapping</t>
  </si>
  <si>
    <t>Gene appears to fit in the appropriate frame, stop codons in the 2 above frames and further downstream in frame 1, start codon overlaps with another</t>
  </si>
  <si>
    <t>Zscore of 2.453</t>
  </si>
  <si>
    <t xml:space="preserve">Coding potential conatined within appropriate start and stop codon, unkown triangle </t>
  </si>
  <si>
    <t>http://phages.wustl.edu/starterator/Pham19209Report.pdf</t>
  </si>
  <si>
    <t>Glimmer agrees with GeneMark for start at 18569, Glimmer score of 11.09</t>
  </si>
  <si>
    <t>BLASTP hit Linetti, (QOR56168), evalue 1e-53, score 174, query covers completely with internal gapping</t>
  </si>
  <si>
    <t>Other available upstream start overlaps with previous plus side gene, frames 1+3 have neighboring stop codons</t>
  </si>
  <si>
    <t>Z score of 2.509 vs alternative start score of 1.488</t>
  </si>
  <si>
    <t>Coding potential contained within autostart and stop</t>
  </si>
  <si>
    <t>Starterator agrees with auto start</t>
  </si>
  <si>
    <t>http://phages.wustl.edu/starterator/Pham8730Report.pdf</t>
  </si>
  <si>
    <t xml:space="preserve">Due to high z-score and agreement with GeneMarks, this gene seems to fit. </t>
  </si>
  <si>
    <t>major tail protein</t>
  </si>
  <si>
    <t>Glimmer agrees with GeneMarks for start at 18923, Glimmer score of 11.89</t>
  </si>
  <si>
    <t>BLASTP hit SteveFrench major tail protein, (YP_009824791), e value 0, score 664, query covers entire subject with no gaps</t>
  </si>
  <si>
    <t>Downstream starts have much larger gap, autostart has long open reading frame</t>
  </si>
  <si>
    <t>Z score of 2.605 is better than nearest downstream start of 1.8, though the next two starts have comparably high z-scores</t>
  </si>
  <si>
    <t>Downstream starts do not contain total coding potential, autostart and autostop do contain total potential</t>
  </si>
  <si>
    <t>http://phages.wustl.edu/starterator/Pham8388Report.pdf</t>
  </si>
  <si>
    <t>Looks like a snazzy? gene. Due to LORF of the higher z-score, things check out.</t>
  </si>
  <si>
    <t>trna</t>
  </si>
  <si>
    <t>NA</t>
  </si>
  <si>
    <t>Anticodon=GTT, Asparagine</t>
  </si>
  <si>
    <t>Chose Aragon start and end</t>
  </si>
  <si>
    <t xml:space="preserve">Glimmer says 20140, Genemark 20110, Glimmer score of 12.7. 20110 has LORF. </t>
  </si>
  <si>
    <t xml:space="preserve">BLASTP on PhagesDB hits 8 additional subjects using longer gene, otherwise the same are at the top. NCBI blast does not show the 8 individuals.  </t>
  </si>
  <si>
    <t>Frames 2,3 have nearby stop codons, 20110 immediately after a stop codon and 20140 just downstream. Both have a large gap from previous gene possibly due to tRNA site.</t>
  </si>
  <si>
    <t>20110 start has z score of 0.46 and 20140 z score of 2.5</t>
  </si>
  <si>
    <t>20110 contains entire coding potential, 20140 does not</t>
  </si>
  <si>
    <t>Majority of annotations are at later 20140 start, 8 at earlier 20110</t>
  </si>
  <si>
    <t>http://phages.wustl.edu/starterator/Pham57139Report.pdf</t>
  </si>
  <si>
    <t>Quite the tricky gene. Genemarks disagrees with autostart placement. Due to coding acitivity, 20110 seems like the more likely starting point, especially due to the LORF. However, that zscore of 0.46 is a little scary</t>
  </si>
  <si>
    <t>TBD</t>
  </si>
  <si>
    <t>Frameshift extension of gene #23 with a downstream stop</t>
  </si>
  <si>
    <t>BLASTP hits show this sequence as an extension of previous genes sequence in majority of matches</t>
  </si>
  <si>
    <t>Same frame as gene 23, in order to skip 20733 stop would need to be frameshifted</t>
  </si>
  <si>
    <t>Shares 20140 site score of 2.5</t>
  </si>
  <si>
    <t>Later portion not annotate in Genemarks, very small amounts of coding potential</t>
  </si>
  <si>
    <t>Almost all related phages annotate 23 and 24 as starting at 20140 and with different stop codons</t>
  </si>
  <si>
    <t>http://phages.wustl.edu/starterator/Pham1484Report.pdf</t>
  </si>
  <si>
    <t>What the heck, Genemarks. However, your guess is as good as mine. All kinds of wacky things happening with this one.</t>
  </si>
  <si>
    <t>tape measure protein</t>
  </si>
  <si>
    <t>Glimmer and GeneMarks agrees on 21115 start, Glimmer score of 7.79</t>
  </si>
  <si>
    <t>BLASTP hit Chelms tape measure protein, (YP_009846042), e value 0, score 5740, complete query cover with some internal gaps</t>
  </si>
  <si>
    <t>21115 is the highest possible upstream start, stop codon in frame 2</t>
  </si>
  <si>
    <t>Z score of 2.762 with the only other comparable z score being much farther downstream</t>
  </si>
  <si>
    <t>Downstream starts do not contain entire coding potential</t>
  </si>
  <si>
    <t>Most phams annotate autostart</t>
  </si>
  <si>
    <t>http://phages.wustl.edu/starterator/Pham14531Report.pdf</t>
  </si>
  <si>
    <t>Everything seems to check out with this one 👍</t>
  </si>
  <si>
    <t>minor tail protein</t>
  </si>
  <si>
    <t>Glimmer and GeneMarks agree on 31224 start; Glimmer score of 8.02</t>
  </si>
  <si>
    <t>BLASTP hit SteveFrench minor tail protein, (YP_009824795 ), e value 0, score 1746</t>
  </si>
  <si>
    <t>Two stop codons before gene in frame 3</t>
  </si>
  <si>
    <t>Z-score of 1.308. Similar and higher Z-scores are further downstream.</t>
  </si>
  <si>
    <t>Coding potential contained within this frame</t>
  </si>
  <si>
    <t>Glimmer and Genemarks disagree on start at 33755, Glimmer score of 6.85</t>
  </si>
  <si>
    <t>BLASTP hit Diabla, QOP65354,  minor tail protein; e value 0, score 1484</t>
  </si>
  <si>
    <t>Stop codon immediately before gene on frames 1 and 3, stop codon slightly upstresm of gene on frame 1</t>
  </si>
  <si>
    <t>Z-score of 2.432, an upstream start has the same z score, but the spacer here looked better.</t>
  </si>
  <si>
    <t>Sratrerator agrees with 33755 start</t>
  </si>
  <si>
    <t>http://phages.wustl.edu/starterator/Pham8732Report.pdf</t>
  </si>
  <si>
    <t>Glimmer and GeneMarks agree on start at 35986; GLimmer score of 3.5</t>
  </si>
  <si>
    <t>BLASTP hit ASerpRocky minor tail protein, (QFG08516), e value 0, score 1316</t>
  </si>
  <si>
    <t>stop codon ending a gene in frame 2 immediately before this gene starts, stop codon upstream on frame 1</t>
  </si>
  <si>
    <t>Z-score 2.817, highest possible z score</t>
  </si>
  <si>
    <t>Coding potential contained within reading frame</t>
  </si>
  <si>
    <t>Starterator agrees with autostart</t>
  </si>
  <si>
    <t>http://phages.wustl.edu/starterator/Pham20894Report.pdf</t>
  </si>
  <si>
    <t>Glimmer and GeneMArks agree on start at 37985; Glimmer score of 5.49</t>
  </si>
  <si>
    <t>BLASTP hit Demosthenes (YP_009276741), function unknown, e value 5e-53, score 129</t>
  </si>
  <si>
    <t>Stop codon close upstream in all three frames</t>
  </si>
  <si>
    <t>Z score 1.308; other, higher z-scores do not take advandage of coding potential.</t>
  </si>
  <si>
    <t>http://phages.wustl.edu/starterator/Pham97440Report.pdf</t>
  </si>
  <si>
    <t>Glimmer and GeneMarks agree on start at 38322; Glimmer score 13.7</t>
  </si>
  <si>
    <t>BLASTP hit Msay19 (YP_009853279), e value 9e-78, score 286</t>
  </si>
  <si>
    <t>Stop codon upstream on frame 3 and immediately before on frame 2</t>
  </si>
  <si>
    <t>Z-score 2.939; highest z score hit</t>
  </si>
  <si>
    <t>http://phages.wustl.edu/starterator/Pham94400Report.pdf</t>
  </si>
  <si>
    <t>Glimmer and GeneMarks agree on start at 38870 with a glimmer score of 14,01</t>
  </si>
  <si>
    <t>BLASTP hit linetti (QOR56178), unknown function; e value 4e-46, score 181</t>
  </si>
  <si>
    <t xml:space="preserve">Stop codon 3 amino acids upstream on frame 2. Stop codons close upstream on frames 1 and 3 aswell </t>
  </si>
  <si>
    <t>Z-score 1.642; higher z scores were much further downstream and did not contain the entire coding potential</t>
  </si>
  <si>
    <t>Coding potential mostly contained within this reading frame, stop codon cuts off s small bit of the coding potential</t>
  </si>
  <si>
    <t xml:space="preserve">Starterator calls autostart, similar to other genes in this pham </t>
  </si>
  <si>
    <t>http://phages.wustl.edu/starterator/Pham11085Report.pdf</t>
  </si>
  <si>
    <t>lysin A, N-acetylmuramoyl-L-alanine amidase domain</t>
  </si>
  <si>
    <t>Glimmer and GeneMarks agree on start at 39187, Glimmer score of 8.25</t>
  </si>
  <si>
    <t xml:space="preserve">BLASTP hit steve french (YP_009824801); e value e-117, score 418 </t>
  </si>
  <si>
    <t>Stop codon of previous gene in frame 2 overlaps with start of gene in frame 1</t>
  </si>
  <si>
    <t>Z-score 3.014; highest z score and contains more coding potential than any other start</t>
  </si>
  <si>
    <t xml:space="preserve">This is the most annotated start on starterator </t>
  </si>
  <si>
    <t>http://phages.wustl.edu/starterator/Pham98362Report.pdf</t>
  </si>
  <si>
    <t>lysin A, protease M23 domain</t>
  </si>
  <si>
    <t>Glimmer and genemarks agree on start at 39852</t>
  </si>
  <si>
    <t>BLASTP hit Chelms (YP_009846050), lysin A, protease; e value e-137, score 485</t>
  </si>
  <si>
    <t>Overlaps with stop codon of previous gene, stop codon upstream on frame 3</t>
  </si>
  <si>
    <t>Z-score 2.185; higher z score was further downstream</t>
  </si>
  <si>
    <t>Coding potential not fully contained within autostart, but it is contained within new start</t>
  </si>
  <si>
    <t>Starterator says that this gene has the most annotated start but did not call it with the autostart.</t>
  </si>
  <si>
    <t>http://phages.wustl.edu/starterator/Pham3871Report.pdf</t>
  </si>
  <si>
    <t>Glimmer and genemarks disagree on start, GeneMarks start was used here. GLimmer score of 1.36. Does this gene exist?</t>
  </si>
  <si>
    <t>BLASTP hit linetti (QOR56181) e value 6e-23, score104</t>
  </si>
  <si>
    <t>Stop codon of previous gene in the same frame rught before start of this gene</t>
  </si>
  <si>
    <t>Z-score 2.53; higher z score start is much further downstream and is one nucleotide away from the start of the next gene</t>
  </si>
  <si>
    <t xml:space="preserve">pokypuppy has nost annotated start but does not call it </t>
  </si>
  <si>
    <t>http://phages.wustl.edu/starterator/Pham99596Report.pdf</t>
  </si>
  <si>
    <t>Glimmer and GeneMark disagree, Glimmer Score of 5.18</t>
  </si>
  <si>
    <t>BLASTP hit Hotorobo, YP_009300987, function unknown, E Value 2e-94, score 342</t>
  </si>
  <si>
    <t>Gene appears to fit the frame slight overlap with gene 34, stop codon downstream in frame 3 no immediate stop codons in frame 1</t>
  </si>
  <si>
    <t>Z-score of 2.519</t>
  </si>
  <si>
    <t>Coding potential mostly contained within the frame</t>
  </si>
  <si>
    <t>Starterator calls start 86, instead start 36 should be called</t>
  </si>
  <si>
    <t>http://phages.wustl.edu/starterator/Pham99984Report.pdf</t>
  </si>
  <si>
    <t>Glimmer and GeneMark agree, Glimmer Score of 3.51</t>
  </si>
  <si>
    <t>BLASTP hit SteveFrench, function unkown, YP_009824805, E value 3e - 52, score 202</t>
  </si>
  <si>
    <t xml:space="preserve">Stop codon downstream 2 points, fits the appropriate frame, stop codon upsteam in frames 1 and 2 </t>
  </si>
  <si>
    <t>Z-score 3.014</t>
  </si>
  <si>
    <t>Starterator agrees with called start</t>
  </si>
  <si>
    <t>http://phages.wustl.edu/starterator/Pham22494Report.pdf</t>
  </si>
  <si>
    <t>No Glimmer Score</t>
  </si>
  <si>
    <t>BLASTP hit Diabla, function unkown, QOP65368, E value 5e - 40, score 161, quite a few spaces</t>
  </si>
  <si>
    <t xml:space="preserve">Multiple stop codon upstream in frames 2 and 3 appears to fit appropriate frame </t>
  </si>
  <si>
    <t xml:space="preserve">Coding potential contained in frame 1 </t>
  </si>
  <si>
    <t>http://phages.wustl.edu/starterator/Pham1172Report.pdf</t>
  </si>
  <si>
    <t>Cas4 family exonuclease</t>
  </si>
  <si>
    <t>Glimmer and GeneMark agree, Glimmer Score of 13.88</t>
  </si>
  <si>
    <t>BLASTP hit Chelms, exonulease, YP_009846055, E value 0.0, score 724</t>
  </si>
  <si>
    <t>Start codon matches up, stop codons upstream in frames 1 and 3, I however do not believe it belongs in frame 2</t>
  </si>
  <si>
    <t>Z-score 5</t>
  </si>
  <si>
    <t xml:space="preserve">Starterator does not call the start </t>
  </si>
  <si>
    <t>http://phages.wustl.edu/starterator/Pham2853Report.pdf</t>
  </si>
  <si>
    <t>Glimmer and GeneMark start agrees, glimmer score of 9.67</t>
  </si>
  <si>
    <t>BLASTP hit GourdThymes, function unkown, QOP64695, E value 3 e-68, score 254</t>
  </si>
  <si>
    <t>Start codon matches up, stop codons upstream in frame 2 and 3</t>
  </si>
  <si>
    <t>Sterator agrees with auto start</t>
  </si>
  <si>
    <t>http://phages.wustl.edu/starterator/Pham97788Report.pdf</t>
  </si>
  <si>
    <t>Glimmer and GeneMarks agree with autostart with Glimmer score of 5.62.</t>
  </si>
  <si>
    <t>BLASTP hit hypothetical protein HWC24_gp087 of Chelms (YP_009846057.1), e value=3e-22, score=89</t>
  </si>
  <si>
    <t>Potential upstream start heavily overlaps with next gene, and the downstream starts significantly shorten the sequence</t>
  </si>
  <si>
    <t>Z score of 2.861 with a gap of 10</t>
  </si>
  <si>
    <t>Coding potential appears to be contained within autostart.</t>
  </si>
  <si>
    <t>Starterator agrees with autostart as it is the most annotated.</t>
  </si>
  <si>
    <t>http://phages.wustl.edu/starterator/Pham17482Report.pdf</t>
  </si>
  <si>
    <t>Solid evidence towards the auto start being the annotated start. Potential starts do not seem possible and really good z score.</t>
  </si>
  <si>
    <t>Glimmer and Genemarks agree with autostart of 44595, glim score of 3.25</t>
  </si>
  <si>
    <t>BLASTP hit function unknown in Linetti, (QOR56188), score 300, e value 9e-82. No gapping. All phages past Linetti have gaps with this start and match better to 44589 blast.</t>
  </si>
  <si>
    <t>Frame -1 has downstream and upstream stop codons, and frame -3 has a gene. 44595 start has LORF and 4 bp overlap with downstream gene 43. 44589 start has gap of 2. Both 44595 and 44589 are equally viable from the frames view, except for the LORF.</t>
  </si>
  <si>
    <t>Z score of 1.749. Start at 22589 has z-score of 1.524.</t>
  </si>
  <si>
    <t xml:space="preserve">Which start gives the best coverage here is hard to determine- while Genemarks says it annotates 44595 it looks like 44589 is where the line actually ends? Somebody else take a look here please. </t>
  </si>
  <si>
    <t>Starterator puts PokyPuppy on a line with Linetti, annotating the 44595 start. Other phages are annotating what looks like the 44589 start although they do not possess the 44945 start. Overall 44589 is a good candidate but due to Linetti's annotations/relatedness the evidence leans more towards 44595 start.</t>
  </si>
  <si>
    <t>http://phages.wustl.edu/starterator/Pham30993Report.pdf</t>
  </si>
  <si>
    <t>It seems like the GeneMarks has it on the wrong frame??? The reading frame looks fine but it seems to be on a different frame number than expected. Other than that, analysis seems fine. That glimmer score is EXTREMELY low though aha</t>
  </si>
  <si>
    <t>Glimmer does not annotate. Genemarks gives 44687 autostart.</t>
  </si>
  <si>
    <t>BLASTP hit function unknown in Linetti, (QOR56189), score 63, e value 2e-10. No gapping. Chelms is similarly... similar but other hits have e value of 5e-5 and end gaps.</t>
  </si>
  <si>
    <t>Frame -1 has gene and frame -2 is empty. 44687 autostart has overlap of -1 and 44678 start has gap of 8. No way from the frames to say which may be better.</t>
  </si>
  <si>
    <t>Z score of 2.089 for 44687 autostart and comparable z score of 2.348 for 44678 start.</t>
  </si>
  <si>
    <t>Coding potential is tricky to pin down as the two most viable starts (44687 and 44678) are so close. Coding spike does extend beyond these starts but the black bar is (probably) annotated to 44687.</t>
  </si>
  <si>
    <t>All phages on Starterator use second start which looks like 44687. 44678 is present but not annotated by anyone.</t>
  </si>
  <si>
    <t>http://phages.wustl.edu/starterator/Pham20297Report.pdf</t>
  </si>
  <si>
    <t>Wonky that the start position is apparent but not annotated on the pham report. The slightly lower z-score is tripping me out a tad. But other than that, all other evidence points to autostart.</t>
  </si>
  <si>
    <t>Glimmer and Genemarks agree on 44821 autostart with glim score of 11.31</t>
  </si>
  <si>
    <t xml:space="preserve">BLASTP hit function unknown in Chelms, (YP_009846060), score 97, e value 9e-21. No gaps. However, using the longer 44866 start, BLASTP hit Linetti with score 130 and e value 9e-31 with no gaps. </t>
  </si>
  <si>
    <t xml:space="preserve">Starts at 44866 and 44821 are equally likely frame-wise excepting the gap values, which are -26 and 19 respectively. </t>
  </si>
  <si>
    <t>Z score of 2.489 for 44821 autostart and z score of 2.765 for 44866 alternate start.</t>
  </si>
  <si>
    <t>Genemarks 'bar' ends at 44821 but the coding potential continues until 44848 or 44866 alt starts. Hard to tell.</t>
  </si>
  <si>
    <t xml:space="preserve">All phages possess the most-called start of 6, which is our autostart. However, starts 2 and 3 are also popular which would likely be the 44866 and 44848 starts respectively. </t>
  </si>
  <si>
    <t>http://phages.wustl.edu/starterator/Pham17867Report.pdf</t>
  </si>
  <si>
    <t xml:space="preserve">Dunno why you have the gene bolded. It seems likely that the autostart is correct. </t>
  </si>
  <si>
    <t>Glimmer and Genemarks agree on 45563 autostart, glimmer score of 8.7</t>
  </si>
  <si>
    <t>BLASTP hit DNA methylase in Monty, (), score 488, e value 1e-138. No gaps, full query coverage.</t>
  </si>
  <si>
    <t xml:space="preserve">4 bp overlap is good. LORF on autostart. Frame -1 has a gene and frame -2 is pretty empty. Upstream starts have 35+ gaps. </t>
  </si>
  <si>
    <t>Z score of 2.684</t>
  </si>
  <si>
    <t>For closely related phages, autostart is most annotated start. Starts used on less related phages are not present in PokyPuppy, so it's fine.</t>
  </si>
  <si>
    <t>http://phages.wustl.edu/starterator/Pham97122Report.pdf</t>
  </si>
  <si>
    <t>Seems good to me</t>
  </si>
  <si>
    <t>Glimmer and Genemarks agree on 45757 autostart. Glimmer score is 10.69</t>
  </si>
  <si>
    <t>BLASTP hit Chelms, (), score 74, evalue 1e-13 with 64 gap on front and back. Blasting from alternate 45838/45829 starts is a little better; Chelms with score of 78, e value 7e-15, with 28 gap on front and 27 on back; however now there is substantial internal gapping. No blast results are very good.</t>
  </si>
  <si>
    <t xml:space="preserve">Autostart has 93 gap and second-best start at 45838 has 12 gap (also a LORF). No starts closer than 12. </t>
  </si>
  <si>
    <t>Z score of 2.9 for autostart. 45838 start has score of 1.5 and 45829 start has score of 2.4</t>
  </si>
  <si>
    <t>Genemarks potential within autostart and autostop. Very small amount of red line coding potential extends beyond autostart and closer to alternate starts.</t>
  </si>
  <si>
    <t>This pham has not been done on Starerator yet. It will be a big help once it is available..</t>
  </si>
  <si>
    <t>Not ready yet :(</t>
  </si>
  <si>
    <t>rip about the starterater report :( Hopefully that will give it more insight once it appears.</t>
  </si>
  <si>
    <t>Glimmer and GeneMarkS agree on autostart with glimmer score of 22.85</t>
  </si>
  <si>
    <t xml:space="preserve">BLASTP hit hypothetical protein SEA_DIABLA_51 of Diabla (QOP65377.1), e value=2e-17, score=80.5     </t>
  </si>
  <si>
    <t>Other frames have multiple stops within the reading frame and the only other listed start is down stream. Autostart also appears to have an overlap of four.</t>
  </si>
  <si>
    <t>Z score of 3.171 with a spacer of 13</t>
  </si>
  <si>
    <t>Coding potential is contained best by autostart. There appears to be some outside autostart but it doesn't have another start that contains it.</t>
  </si>
  <si>
    <t>Starterator agrees that the autostart is what is most annotated.</t>
  </si>
  <si>
    <t>http://phages.wustl.edu/starterator/Pham56719Report.pdf</t>
  </si>
  <si>
    <t xml:space="preserve">Everything looks good, but you might have your frame flipped. I think it is -1. </t>
  </si>
  <si>
    <t>Glimmer and GeneMarkS agree on autostart with glimmer score of 15.87</t>
  </si>
  <si>
    <t>BLASTP hit hypothetical protein HWC24_gp080 of Chelms (YP_009846064.1), e value=3e-28, score=106</t>
  </si>
  <si>
    <t>Other frames have stops within them throughout the frame. There is a upstream start, but it has a large overlap with the next gene</t>
  </si>
  <si>
    <t>Z score of 2.595 with a spacer of 9. It also has the -4 gap with the previous gene.</t>
  </si>
  <si>
    <t>The red line of coding potential is contained within the autostart, but the black line is not fully.</t>
  </si>
  <si>
    <t>http://phages.wustl.edu/starterator/Pham98658Report.pdf</t>
  </si>
  <si>
    <t>Everything looks good to me. But i am just confused by the genemarks honestly</t>
  </si>
  <si>
    <t>Lysin B</t>
  </si>
  <si>
    <t>Glimmer and GeneMarks agree on autostart with a Glimmer score of 8.12</t>
  </si>
  <si>
    <t>BLASTP lysin B of RoyalG (QRI45634.1), e value=4e-164, score=467</t>
  </si>
  <si>
    <t>This is the most upstream start for this frame. Any farther in this frame overlaps with the next gene. Other frames have nearby stops.</t>
  </si>
  <si>
    <t>Z score of 2.06 with a spacer of 10</t>
  </si>
  <si>
    <t>The coding potential is mostly contained within autostart, with a considerable gap between the next potential start and coding potential.</t>
  </si>
  <si>
    <t>http://phages.wustl.edu/starterator/Pham55015Report.pdf</t>
  </si>
  <si>
    <t>Looks pretty solid.</t>
  </si>
  <si>
    <t>MazG-like nucleotide pyrophosphohydrolase</t>
  </si>
  <si>
    <t>Glimmer and GeneMarks agree on autostart with a Glimmer score of 10.55</t>
  </si>
  <si>
    <t>BLASTP hit MazG-like nucleotide pyrophosphohydrolase of Msay19 (QAY16440.1), e value=6e-105, score=308</t>
  </si>
  <si>
    <t>Other upstream starts overlap with next gene. Other frames are much smaller or have nearby stops.</t>
  </si>
  <si>
    <t>Z score of 3.014 with spacer of 10</t>
  </si>
  <si>
    <t>Coding potential is contained within autostart and stop.</t>
  </si>
  <si>
    <t>http://phages.wustl.edu/starterator/Pham98173Report.pdf</t>
  </si>
  <si>
    <t>Looks good!</t>
  </si>
  <si>
    <t>RusA-like resolvase (endonuclease)</t>
  </si>
  <si>
    <t xml:space="preserve">Glimmer and GeneMarkS disagree, GeneMarksS says 48276 is the start while Glimmer says 48234. There is a glimmer score of 3.34 </t>
  </si>
  <si>
    <t>BLASTP hit RusA-like resolvase of FelixAlejandro (QAY16693.1), e value=4e-112, score=327, alignment is 20 nucleotides off, indicating the GeneMarkS start is correct</t>
  </si>
  <si>
    <t>Other upstream starts overlap with next gene. Specifically the GeneMarkS start has a 32 overlap with next gene</t>
  </si>
  <si>
    <t>Z score of 1.256 with spacer of 13</t>
  </si>
  <si>
    <t>Coding potential does not appear to be fully contained within autostart.</t>
  </si>
  <si>
    <t>PokyPuppy does not have the most commonly used start. The autostart used has been called by other phages.</t>
  </si>
  <si>
    <t>http://phages.wustl.edu/starterator/Pham55747Report.pdf</t>
  </si>
  <si>
    <t>Glimmer score of 3.18, genemarks does not call this gene</t>
  </si>
  <si>
    <t>BLASTP hit Monty (YP_009275118) function unknown; e value 8e-09 score58</t>
  </si>
  <si>
    <t>Autostart overlaps with next gene but only slightly, Stop codon close by on same reading fra,e upstream</t>
  </si>
  <si>
    <t>Z score of 2.709, highest of the two z scores and contains the entire coding potential</t>
  </si>
  <si>
    <t>Coding potential contained within autostart</t>
  </si>
  <si>
    <t>This start is called in all other genes in this pham</t>
  </si>
  <si>
    <t>http://phages.wustl.edu/starterator/Pham468Report.pdf</t>
  </si>
  <si>
    <t>Glimmer and GeneMarks agree on start at 48755, Glimmer score 8.22</t>
  </si>
  <si>
    <t>BLASTP hit Msay19 (YP_009853299) function unknown; e-value 5e-62, score 234</t>
  </si>
  <si>
    <t xml:space="preserve">Stop codon from previous gene is in another frame immediately before this gene. There is also a stop codon upstream from this gene on the same reading frame. </t>
  </si>
  <si>
    <t>Z score of 2.762. This is the highest z score and contains more of the coding potential than any other option.</t>
  </si>
  <si>
    <t>Coding potential is mostly contained within autostart. This option contains the most coding potential out of the other start options.</t>
  </si>
  <si>
    <t>This start is called 77.1% of the time when present. Agrees with autostart.</t>
  </si>
  <si>
    <t>http://phages.wustl.edu/starterator/Pham97723Report.pdf</t>
  </si>
  <si>
    <t>DNA polymerase III sliding clamp</t>
  </si>
  <si>
    <t>Glimmer and GeneMarks agree on start at 49888. Glimmer score of 7.8</t>
  </si>
  <si>
    <t>BLASTP hit SteveFrench (YP_009824820) DNA polymerase III sliding clamp. e value 0, score 706</t>
  </si>
  <si>
    <t>Stop codon from gene in frame 3 right before this gene, Stop codon also upstream on the same reading frame.</t>
  </si>
  <si>
    <t>Z score of 1.988, there are starts with higher z scores but they do not contain the entire coding potential.</t>
  </si>
  <si>
    <t>Coding potential is contained within autostart</t>
  </si>
  <si>
    <t>http://phages.wustl.edu/starterator/Pham100851Report.pdf</t>
  </si>
  <si>
    <t>DnaQ-like DNA polymerase III subunit</t>
  </si>
  <si>
    <t xml:space="preserve">minus </t>
  </si>
  <si>
    <t>Glimmer and GeneMarks agree on start at 50516. Glimmer score 12.87</t>
  </si>
  <si>
    <t>BLASTP hit Msay19 (QAY16446) DnaQ-like DNA polymerase III subunit. e value 3e-99 score 358</t>
  </si>
  <si>
    <t xml:space="preserve">Autostart overlaps with stop codon of another gene in a different reading frame. </t>
  </si>
  <si>
    <t>Z score of 3.014. Other starts contained more nucleotides, however, they were too long and overlapped wit an entire other gene.</t>
  </si>
  <si>
    <t>Coding potential contained within auto start</t>
  </si>
  <si>
    <t>Starterator agrees with sutostart</t>
  </si>
  <si>
    <t>http://phages.wustl.edu/starterator/Pham95256Report.pdf</t>
  </si>
  <si>
    <t>helix-turn-helix DNA binding protein</t>
  </si>
  <si>
    <t>Glimmer and GeneMarks disagree, GeneMarks chose start at 50707, which contsins more coding potential than glimer start. Glimmer score 7.04</t>
  </si>
  <si>
    <t>BLASTP hit stevefrench (YP_009824823) helix-turn-helix DNA binding protein, e value 5e-21, score 98</t>
  </si>
  <si>
    <t>GeneMarks start has two stop codons upstream on the same reading frame</t>
  </si>
  <si>
    <t>Z score of 3.246, highest z score and contains most coding potential</t>
  </si>
  <si>
    <t>Coding potential contained within GeneMarks start</t>
  </si>
  <si>
    <t>Starterator pham does not agree with glimmer start</t>
  </si>
  <si>
    <t>http://phages.wustl.edu/starterator/Pham67437Report.pdf</t>
  </si>
  <si>
    <t>Glimmer and GeneMark agree, Glimmer score 4.04</t>
  </si>
  <si>
    <t>BLASTP hit Diabla, function unkown, QOP65388, E value 1e-26, score 116, quite a few gaps</t>
  </si>
  <si>
    <t>Autostart overlaps with stop codon of another gene in reading frame 2, otherwise appears to fit the frame</t>
  </si>
  <si>
    <t>Z score of 2.519</t>
  </si>
  <si>
    <t>Starterator agrees with the autostart</t>
  </si>
  <si>
    <t>http://phages.wustl.edu/starterator/Pham100866Report.pdf</t>
  </si>
  <si>
    <t>DNA helicase</t>
  </si>
  <si>
    <t>TGT</t>
  </si>
  <si>
    <t>Glimmer and GeneMark agree, Glimmer score 11.27</t>
  </si>
  <si>
    <t>BLASTP hit SteveFrench, DNA Helicase, YP_009824825, E value 0.0, Score 983</t>
  </si>
  <si>
    <t>Autostart overlaps with stop codon in frame -3 otherwise fits the frame as there is another stop codon upstream for frame -1</t>
  </si>
  <si>
    <t>Z score of 1.951</t>
  </si>
  <si>
    <t>Does not call the most annotated start it instead calls start 31, but Starterator does agree with auto annotated start.</t>
  </si>
  <si>
    <t>http://phages.wustl.edu/starterator/Pham21372Report.pdf</t>
  </si>
  <si>
    <t>Glimmer and GeneMarks agree, Glimmer score of 4.48</t>
  </si>
  <si>
    <t>BLASTP hit Linetti, function unkown, QOR56204, E value 1e-48, score 190</t>
  </si>
  <si>
    <t>Autosart overlap with stop codon for frame -2, appears to fit the appropriate frame as there are stop codons upstream in frames -2 and -3</t>
  </si>
  <si>
    <t>Z score of 2.015</t>
  </si>
  <si>
    <t>Starterator calls the most annotated start number 6, agrees with the auto annotated start</t>
  </si>
  <si>
    <t>http://phages.wustl.edu/starterator/Pham15176Report.pdf</t>
  </si>
  <si>
    <t xml:space="preserve">Glimmer and GeneMark agree, Glimmer score of 10.49 </t>
  </si>
  <si>
    <t>BLASTP hit Diabla, function unkown, QOP65391, E value 6e-96, score 348, quite a few large gaps</t>
  </si>
  <si>
    <t>Gene appears to fit the appropriate reading frame, stop codons down stream in frames -1, -2, -3</t>
  </si>
  <si>
    <t>Z score of 117</t>
  </si>
  <si>
    <t>Starterator calls the most annotated start number 5, agrees with the auto annotated start</t>
  </si>
  <si>
    <t>http://phages.wustl.edu/starterator/Pham10381Report.pdf</t>
  </si>
  <si>
    <t>Glimmer and GeneMark agree, Glimmer score of 14.59</t>
  </si>
  <si>
    <t>BLASTP hit Chelms, funtion unkown, YP_009846077, E value 0.0, score 686</t>
  </si>
  <si>
    <t xml:space="preserve">Z score 2.111 </t>
  </si>
  <si>
    <t>Starterator calls the most annotated start number 2, agrees with the auto annotated start</t>
  </si>
  <si>
    <t>http://phages.wustl.edu/starterator/Pham19660Report.pdf</t>
  </si>
  <si>
    <t xml:space="preserve">Cassandra </t>
  </si>
  <si>
    <t>helix-turn-helix DNA binding domain</t>
  </si>
  <si>
    <t xml:space="preserve">Glimmer and GeneMarkS disagree on autostart. Glimmer calls 55315 with a score of 5.41 while GeneMarkS calls 55291. </t>
  </si>
  <si>
    <t>BLASTP hit helix-turn-helix DNA binding domain protein of Chelms (YP_009846078.1), evalue=4e-69, score=212</t>
  </si>
  <si>
    <t>Auto start has a four nucletide overlap with next gene. Other frames have nearby stops.</t>
  </si>
  <si>
    <t>Z score of .993 with the - four overlap. The GeneMarkS start has a score of 2.615 but a gap of 20. GeneMarkS also has a lower spacer.</t>
  </si>
  <si>
    <t>Coding potential appears to be beyond either start site, but the Glimmer start contains more potential.</t>
  </si>
  <si>
    <t>The autostart is what is called most often according to starterator</t>
  </si>
  <si>
    <t>http://phages.wustl.edu/starterator/Pham11095Report.pdf</t>
  </si>
  <si>
    <t>Everything looks good!</t>
  </si>
  <si>
    <t>Glimmer and GeneMarkS agree on autostart at 55665 with a glimmer call of 9.29.</t>
  </si>
  <si>
    <t>BLASTP hit hypothetical protein HWB50_gp067 of Adgers (YP_009837033.1), evalue=1e-68, score=212</t>
  </si>
  <si>
    <t>Autostart has 4 nucleotide overlap. Upstream is a stop in the same reading frame.Other frames have internal stops.</t>
  </si>
  <si>
    <t>Z score of 2.336 with a spacer of 12</t>
  </si>
  <si>
    <t>Coding potential is contained the most within autostart.</t>
  </si>
  <si>
    <t>http://phages.wustl.edu/starterator/Pham55772Report.pdf</t>
  </si>
  <si>
    <t>Nothing needs changing, good job!</t>
  </si>
  <si>
    <t>Glimmer and GeneMarkS disagree on autostart. Glimmer calls 55793 with a score of 4.78 while GeneMarkS calls 55934</t>
  </si>
  <si>
    <t>BLASTP hit hypothetical protein SEA_LINETTI_65 of Linetti (QOR56209.1), evalue of 0.043, score of 40.4</t>
  </si>
  <si>
    <t>There are upstream starts. GeneMarkS start has a large overlap with the next gene. The other start has a slighlty smaller overlap, but it is still a roughly 20 nucleotide overlap.</t>
  </si>
  <si>
    <t>Z score of 1.76</t>
  </si>
  <si>
    <t>Coding potential does not appear fo be contained in Glimmer start, but does appear within the other start.</t>
  </si>
  <si>
    <t>Starterator does not exist yet.</t>
  </si>
  <si>
    <t xml:space="preserve">Looks like you made the best call and Dr. S he;ped with this. Still not starterator. </t>
  </si>
  <si>
    <t>ATA</t>
  </si>
  <si>
    <t>No glimmer call, only GeneMarkS start at 56031.</t>
  </si>
  <si>
    <t>BLASTP hit hypothetical protein SEA_DIABLA_70 of Diabla (QOP65396.1), evalue=2e-06, score=48.9</t>
  </si>
  <si>
    <t>No upstream starts possible. Next upstream start overlaps with genes two down.</t>
  </si>
  <si>
    <t xml:space="preserve">Z score of 1.991 with a spacer of 9. Has a -1 gap. </t>
  </si>
  <si>
    <t>Coding potential appears to be within the GeneMarkS graph.</t>
  </si>
  <si>
    <t>According to starterator, PokyPuppy does not contain the most annotated start.</t>
  </si>
  <si>
    <t>http://phages.wustl.edu/starterator/Pham4033Report.pdf</t>
  </si>
  <si>
    <t xml:space="preserve">Had the evidence to make that choice and looks good. </t>
  </si>
  <si>
    <t>Glimmer and GeneMarkS disagree on start. Glimmer cals 56162 with a score of 15.15 while GeneMarkS calls 56159</t>
  </si>
  <si>
    <t>BLASTP hit hypothetical protein of Diabla (QOP65397.1), evalue= 1e-13, score =74</t>
  </si>
  <si>
    <t>The two potential starts for this section are different by 4 nucletides but the glimmer call has the characteristic -4 overlap.</t>
  </si>
  <si>
    <t>Z score of 2.605 with spacer of 6.</t>
  </si>
  <si>
    <t xml:space="preserve">Coding potential appears to be contained within either potential start, but the autostart is slightly further, containing more. </t>
  </si>
  <si>
    <t>http://phages.wustl.edu/starterator/Pham56384Report.pdf</t>
  </si>
  <si>
    <t xml:space="preserve">The most upstream choice is the best fit so it looks all good. </t>
  </si>
  <si>
    <t>Glimmer and Genemarks agree on autostart, Glimmer score of 6.22.</t>
  </si>
  <si>
    <t xml:space="preserve">BLASTP hit function unknown in RoyalG, ( QRI45652), e value e-109, score 393, full query coverage. </t>
  </si>
  <si>
    <t>Autostart has LORF. Downstream stop codon in frame -2. No downstream starts, all the rest have larger gaps. (Gap for autostart is 13)</t>
  </si>
  <si>
    <t>Z score of 2.509, all other starts are worse</t>
  </si>
  <si>
    <t>Coding pontential would not fit in any alternate start</t>
  </si>
  <si>
    <t>Starterator is very nice (everyone else has same start, for the most part).</t>
  </si>
  <si>
    <t>http://phages.wustl.edu/starterator/Pham100520Report.pdf</t>
  </si>
  <si>
    <t>Glimmer annotates 57314 and Genemarks annotates 57284. Glimmer score of 8.37.</t>
  </si>
  <si>
    <t xml:space="preserve">BLASTP hit function unknown in Monty (YP_009275134), e value 6e-70, score 261, full query coverage. Blasting alternate starts 57362 and 57284 give some end gaps but are still pretty good quality. </t>
  </si>
  <si>
    <t xml:space="preserve">Autostart has overlap of 8. 57362 start has overlap of 56 and 57284 has gap of 22. </t>
  </si>
  <si>
    <t>Z score of 2.765 on autostart, 57362 start has score of 2.795, and 57384 has score of 2.126.</t>
  </si>
  <si>
    <t xml:space="preserve">Genemark's bar ends at ~57384, but coding potential extends into ~57362. </t>
  </si>
  <si>
    <t xml:space="preserve">Starterator is indeterminate; many phages annotate what looks like 57362, but some do choose 57284. </t>
  </si>
  <si>
    <t>http://phages.wustl.edu/starterator/Pham55159Report.pdf</t>
  </si>
  <si>
    <t>I chose 57314 as a compromise between the two starts with weirder gaps/overlaps but it's honestly pretty tough.</t>
  </si>
  <si>
    <t xml:space="preserve">Glimmer does not annotate. Genemarks says 57570 autostart. </t>
  </si>
  <si>
    <t xml:space="preserve">BLASTP hit function unknown in SteveFrench, (YP_009824836), e value 4e-37, score 151. Query has one small internal gap and is otherwise covered. </t>
  </si>
  <si>
    <t>Gap of 12 is fine because the next gene is on the same reading frame?</t>
  </si>
  <si>
    <t>Z score of 2.025</t>
  </si>
  <si>
    <t>Coding potential is well contained within Genemarks annotation/autostart + stop.</t>
  </si>
  <si>
    <t xml:space="preserve">Starterator is pretty much golden. </t>
  </si>
  <si>
    <t>http://phages.wustl.edu/starterator/Pham4187Report.pdf</t>
  </si>
  <si>
    <t>Glimmer annotates 58809 start (score 3.04), Genemarks annotates 58710.</t>
  </si>
  <si>
    <t xml:space="preserve">BLASTP hit function unknown in SteveFrench, (), e value 1e-113, score 405, lot of internal gaps and potentially end gaps? </t>
  </si>
  <si>
    <t xml:space="preserve">Autostart has gap of 54. Downstream start (58824) has gap of 39, though. Later start has gap of 150+, so that's lame. </t>
  </si>
  <si>
    <t xml:space="preserve">Z score of 2.275, alternate 58824 start has z score of 1.404. </t>
  </si>
  <si>
    <t xml:space="preserve">Black bar ends at 58809, but red line coding potential extends closer to 58824. </t>
  </si>
  <si>
    <t xml:space="preserve">Starterator supports autostart. No other phages possess 58824 start. </t>
  </si>
  <si>
    <t>http://phages.wustl.edu/starterator/Pham3928Report.pdf</t>
  </si>
  <si>
    <t xml:space="preserve">Glimmer and Genemarks agree on autostart 59109, Glimmer score of 6.49. </t>
  </si>
  <si>
    <t>BLASTP hit function unknown in SteveFrench, (), e value 1e-34, score 143, full query coverage.</t>
  </si>
  <si>
    <t xml:space="preserve">Autostart has gap of 65, but no better starts in this regard. </t>
  </si>
  <si>
    <t>Z score of 3.014.</t>
  </si>
  <si>
    <t>Genemarks contains potential.</t>
  </si>
  <si>
    <t xml:space="preserve">Starterator supports autostart. </t>
  </si>
  <si>
    <t>http://phages.wustl.edu/starterator/Pham11306Report.pdf</t>
  </si>
  <si>
    <t>Glimmer and GeneMark agree, Glimmer score 7.63</t>
  </si>
  <si>
    <t>BLASTP hit SteveFrench, function unkown, YP_009824840, E value e-137, score 485</t>
  </si>
  <si>
    <t xml:space="preserve">Autostart overlaps with stop codon for frame -1, other wise fits the frame with stop codons very close upstream and downstream of the gene </t>
  </si>
  <si>
    <t>Z score of 2.364</t>
  </si>
  <si>
    <t>Starterator agrees with the autostart and calls the most annotated start 8</t>
  </si>
  <si>
    <t>http://phages.wustl.edu/starterator/Pham4758Report.pdf</t>
  </si>
  <si>
    <t>Glimmer and GeneMark agree, Glimmer score 4.19</t>
  </si>
  <si>
    <t>BLASTP hit SteveFrench, function unkown, YP_009824841, E value 7e-21, score 97.8</t>
  </si>
  <si>
    <t xml:space="preserve">Autostart overlaps with stop codon for frame -3, there are stop codons upstream and downstream in frames -1 and -3 </t>
  </si>
  <si>
    <t>Z score of 1.318</t>
  </si>
  <si>
    <t>Starterator agrees with the autostart and calls the most annotated start 9</t>
  </si>
  <si>
    <t>http://phages.wustl.edu/starterator/Pham83026Report.pdf</t>
  </si>
  <si>
    <t>Glimmer and GeneMark agree, Glimmer score 12.2</t>
  </si>
  <si>
    <t>BLASTP hit SeveFrench, function unkown, YP_009824842, E value 9e-72, score 266</t>
  </si>
  <si>
    <t xml:space="preserve">Gene appears to fit the appropriate reading frame, there are multiple stop codons upstream and downstream in frames -1 and -3 </t>
  </si>
  <si>
    <t>Starterator agrees with the autostart and calls the most annotated start 26</t>
  </si>
  <si>
    <t>http://phages.wustl.edu/starterator/Pham20935Report.pdf</t>
  </si>
  <si>
    <t>Glimmer and GeneMark agree, Glimmer score 15.72</t>
  </si>
  <si>
    <t>BLASTP hit Sombrero, function unkown, YP_009848361, E value 6e-59, score 224</t>
  </si>
  <si>
    <t>Autostart overlaps with stop codon for frame -2, gene appears to fit the frame with stop codons downstream in frames -2 and -3</t>
  </si>
  <si>
    <t>Z score of 2.939</t>
  </si>
  <si>
    <t>Coding potential is mostly contained within autostart and stop.</t>
  </si>
  <si>
    <t>Starterator agrees with the autostart and calls the most annotated start 10</t>
  </si>
  <si>
    <t>http://phages.wustl.edu/starterator/Pham56259Report.pdf</t>
  </si>
  <si>
    <t>Glimmer and GeneMark agree, Glimmer score 9.75</t>
  </si>
  <si>
    <t>BLASTP hit SteveFrench, function unkown, AUV60680, E value 3e-73, score 272</t>
  </si>
  <si>
    <t>Gene appears to fit the appropriate frame, stop codons upstream and downstream in frames -1, -2, -3</t>
  </si>
  <si>
    <t>Z score of 2.861</t>
  </si>
  <si>
    <t>Starterator agrees with the autostart and calls the annotated start 6</t>
  </si>
  <si>
    <t>http://phages.wustl.edu/starterator/Pham100623Report.pdf</t>
  </si>
  <si>
    <t>Glimmer and GeneMark agree, Glimmer score 12.07</t>
  </si>
  <si>
    <t>BLASTP hit Sombrero, function unknown 	YP_009275145. score 139, e value 3e-33</t>
  </si>
  <si>
    <t>There is a stop codon far upstream on the same frame, but there is a top codon immediteky before this gene on reading frame 1</t>
  </si>
  <si>
    <t>Z-score 2.605; other starts have a higher z score but do not contain as much coding potential</t>
  </si>
  <si>
    <t>Coding potential mostly contained within autostart</t>
  </si>
  <si>
    <t>None of the genes in this pham have the same start</t>
  </si>
  <si>
    <t>http://phages.wustl.edu/starterator/Pham97819Report.pdf</t>
  </si>
  <si>
    <t>Glimmer and GeneMark agree, Glimmer score 10.5</t>
  </si>
  <si>
    <t xml:space="preserve">BLASTP hit Sam12 function unknown         QAY16901. e value 2e-13, score 73        </t>
  </si>
  <si>
    <t>There is some overlap with a gene on frame 2, stop codon upstream on frame 1</t>
  </si>
  <si>
    <t>Z-score of 3.246, containing the most coding potential of other options</t>
  </si>
  <si>
    <t>Pokypuupy start agrees with most annotated start</t>
  </si>
  <si>
    <t>http://phages.wustl.edu/starterator/Pham97983Report.pdf</t>
  </si>
  <si>
    <t>HNH endonuclease</t>
  </si>
  <si>
    <t>Glimmer and GeneMark disagree, Glimmer contains the most coding potential. Glimmer score 5.78</t>
  </si>
  <si>
    <t>BLASTP hit diabla QOP65414 HNH endonuclease. e value 2e-97 score 353</t>
  </si>
  <si>
    <t>This gene overlaps with the stop codon of the previous gene</t>
  </si>
  <si>
    <t>Z score of 1.574, Higher z scores have too much overlap with the previous gene</t>
  </si>
  <si>
    <t xml:space="preserve">Autostart does not match others in this pham, but this is the best candidate in terms of coding potential and frames evidence. </t>
  </si>
  <si>
    <t>http://phages.wustl.edu/starterator/Pham99403Report.pdf</t>
  </si>
  <si>
    <t>Glimmer and GeneMark agree, Glimmer score 8.07</t>
  </si>
  <si>
    <t>BLASTP hit hotorobo         YP_009301031 function unknown, score 62, e value 4e-10</t>
  </si>
  <si>
    <t>Previous gene has stop codon immediately before this gene</t>
  </si>
  <si>
    <t>Z-score of 2.861, other candidates do not contain as much coding potential</t>
  </si>
  <si>
    <t>Autostart matches one other gene in this pham</t>
  </si>
  <si>
    <t>http://phages.wustl.edu/starterator/Pham15764Report.pdf</t>
  </si>
  <si>
    <t>Glimmer and GeneMark agree, Glimmer score 9.99</t>
  </si>
  <si>
    <t>BLASTP hit sombrero	YP_009843077, function unknown. e value 9e-21, score 97</t>
  </si>
  <si>
    <t>Stop codon immediately before this gene</t>
  </si>
  <si>
    <t>Z-score 3.014, Highest z score containing most coding potential</t>
  </si>
  <si>
    <t>Autostart matched others in the pham</t>
  </si>
  <si>
    <t>http://phages.wustl.edu/starterator/Pham24824Report.pdf</t>
  </si>
  <si>
    <t>Glimmer and Genemarks agree on autostart, Glimmer score of 12.89</t>
  </si>
  <si>
    <t>BLASTP hit function unknown in Diabla, (QOP65416), e value 1e-58, score 223, query has full coverage.</t>
  </si>
  <si>
    <t xml:space="preserve">Frame -2 has gene, alternate starts have bad gap or overlap while autostart has a -1 overlap. </t>
  </si>
  <si>
    <t>Z score of 2.012. Downstream start has a z-score of 2.231, but is not as good otherwise.</t>
  </si>
  <si>
    <t>Coding potential is contained within auto-start and autostop (the next gene is very close so the entire region is annotated, really)</t>
  </si>
  <si>
    <t>PokyPuppy does not possess the most annotated start but our autostart is very close.</t>
  </si>
  <si>
    <t>http://phages.wustl.edu/starterator/Pham22380Report.pdf</t>
  </si>
  <si>
    <t>Glimmer and Genemarks agree on autostart, Glimmer score of 8.71</t>
  </si>
  <si>
    <t xml:space="preserve">BLASTP hit function unknown in Reyja, (did not appear on NCBI), e value 6e-06, score 102, with only a gap of 1 at the end. Blast quality is not great but appears to be legit. Blasting downstream start has larger gap. </t>
  </si>
  <si>
    <t>Autostart gas overlap of 23, with nearest starts having overlap of 17 (63792) or gap of 46 (63729). Autostart has LORF.</t>
  </si>
  <si>
    <t>Z score of 3.014, equal to next start at 63792.</t>
  </si>
  <si>
    <t xml:space="preserve">Coding potential is contained within the autostart and autostop. </t>
  </si>
  <si>
    <t xml:space="preserve">Autostart matches most annotated start. </t>
  </si>
  <si>
    <t>http://phages.wustl.edu/starterator/Pham17128Report.pdf</t>
  </si>
  <si>
    <t>Glimmer and Genemarks agree on autostart, Glimmer score of 10.6</t>
  </si>
  <si>
    <t xml:space="preserve">BLASTP hit function unknown in Demosthenes, (did not appear on NCBI), e value 8e-05, score 105, query has ~10 gap on both sides and little internal similarity but we take what we can get. </t>
  </si>
  <si>
    <t xml:space="preserve">Autostart has overlap of -4, while alternate starts have gap/overlap of ~50. </t>
  </si>
  <si>
    <t>Z score of 2.579 is highest of all starts.</t>
  </si>
  <si>
    <t>No starterator.</t>
  </si>
  <si>
    <t>: (</t>
  </si>
  <si>
    <t>Glimmer and Genemarks agree on autostart, Glimmer score of 7.38</t>
  </si>
  <si>
    <t>BLASTP hit function unknown in Diabla, (QOP65418), e value 1e-44, score 447, full query coverage, looks great.</t>
  </si>
  <si>
    <t>Autostart has gap of 1 and alt. start has gap of 7. Autostart has LORF.</t>
  </si>
  <si>
    <t>Z score of 2.009.</t>
  </si>
  <si>
    <t>Coding potential contained in autostart and autostop.</t>
  </si>
  <si>
    <t>The most annotated start is slightly downstream, and PokyPuppy does possess this, but the closely related phages like Diabla, RoyalG, and SteveFrench call our autostart. Overall, the rest of the evidence is in favor of autostart.</t>
  </si>
  <si>
    <t>http://phages.wustl.edu/starterator/Pham1635Report.pdf</t>
  </si>
  <si>
    <t>Glimmer and Genemarks agree on autostart, Glimmer score of 7.07.</t>
  </si>
  <si>
    <t>BLASTP hit function unknown in Beaver, (YP_009848371), evalue 2e-25, score 282, no end gaps.</t>
  </si>
  <si>
    <t xml:space="preserve">Autostart has LORF, and has gap -4, later start has gap of 35. </t>
  </si>
  <si>
    <t>Z score of 2.146.</t>
  </si>
  <si>
    <t xml:space="preserve">Coding potential contained within autostart and autostop. </t>
  </si>
  <si>
    <t>Pham is small- the upper start annotated in one phage is not present in PokyPuppy. Beaver annotates same start as us.</t>
  </si>
  <si>
    <t>http://phages.wustl.edu/starterator/Pham41399Report.pdf</t>
  </si>
  <si>
    <t xml:space="preserve">CobT-like cobalamin biosynthesis protein	</t>
  </si>
  <si>
    <t>Glimmer and GeneMark agree, Glimmer score of 9.16</t>
  </si>
  <si>
    <t>BLASTP hit Diabla, function unkown, QOP65419, E value 0.0, score 937, quite a few consecutive misses</t>
  </si>
  <si>
    <t>Autostart overlaps with stop codon for frame -3, there are stop codons upstream and downstream in frames -1 and -3, no down stream stop codon, however when compared to genemark gene appears appropriate for the given frame</t>
  </si>
  <si>
    <t>Z score of 2.817</t>
  </si>
  <si>
    <t>Starterator calls the most annotated start number 12, agrees with the auto annotated start from Glimmer and GeneMark</t>
  </si>
  <si>
    <t>http://phages.wustl.edu/starterator/Pham67403Report.pdf</t>
  </si>
  <si>
    <t>AAA-ATPase</t>
  </si>
  <si>
    <t>Glimmer and GeneMark agree, Glimmer score of 11.81</t>
  </si>
  <si>
    <t>BLASTP hit RoyalG, function AAA-ATPase, QRI45673,  E value 0.0, score 918</t>
  </si>
  <si>
    <t xml:space="preserve">Gene appears to fit the frame, no overlap, stop codon upsteam in frame -1, and multiple downstream stop codons in frames -2 and -3 </t>
  </si>
  <si>
    <t>Starterator calls the most annotated start number 28, called 100% of the time, agrees with the auto annotated start from Glimmer and GeneMark</t>
  </si>
  <si>
    <t>http://phages.wustl.edu/starterator/Pham20351Report.pdf</t>
  </si>
  <si>
    <t>Glimmer and GeneMark agree, Glimmer score of 15.7</t>
  </si>
  <si>
    <t>BLASTP hit Diabla, function unkown, QOP65421, E value e-114, score 409</t>
  </si>
  <si>
    <t>Gene appears to fit the frame, Autostart overlap with stop codon for gene in frame -3, stop codon upstream in frame -1, and multiple stop codon downstream in frames -1 and -2</t>
  </si>
  <si>
    <t>Z score of 3.171 with a spacer of 15</t>
  </si>
  <si>
    <t>Starterator calls the most annotated start number 11, called 97.9% of the time, agrees with the auto annotated start from Glimmer and GeneMark</t>
  </si>
  <si>
    <t>http://phages.wustl.edu/starterator/Pham13627Report.pdf</t>
  </si>
  <si>
    <t>Glimmer (29257) and GeneMark (69224) do not agree, difference of 33, Glimmer score 7.99</t>
  </si>
  <si>
    <t>BLASTP hit Monty, fumction unkown, YP_009275158, E value 1e-26, score 117</t>
  </si>
  <si>
    <t>Gene appears to fit the frame, some overlap with next gene, stop codons in all frames upstream and downstream, should not be moved</t>
  </si>
  <si>
    <t>Z score of 3.014 with a spacer of 12</t>
  </si>
  <si>
    <t>Coding potential is not completely contained within the autostart and autostop, some spillage</t>
  </si>
  <si>
    <t xml:space="preserve">Starterator calls start number 5, called 22.2% of the time, agrees with the auto annotated start from Glimmer </t>
  </si>
  <si>
    <t>http://phages.wustl.edu/starterator/Pham100620Report.pdf</t>
  </si>
  <si>
    <t>Glimmer (29610) and GeneMark (69670) do not agree, difference of 60, chose GeneMark start, Glimmer score 10.98</t>
  </si>
  <si>
    <t xml:space="preserve">BLASTP hit Diabla, function unknown, QOP65423, E value 4e-63, score 238 </t>
  </si>
  <si>
    <t>Gene appears to fit the frame no autostart overlap, stop codons downstream in frames -2 and -3, do not think it should be moved</t>
  </si>
  <si>
    <t>Z score of 2.353 with a spacer of 12</t>
  </si>
  <si>
    <t>Starterator calls start number 14, called 3.8% of the time, agrees with the auto annotated start from Glimmer, however I believe the start number should be 5, the most called start.</t>
  </si>
  <si>
    <t>http://phages.wustl.edu/starterator/Pham55590Report.pdf</t>
  </si>
  <si>
    <t>Glimmer and GeneMark agree on start, Glimmer score 8.04</t>
  </si>
  <si>
    <t xml:space="preserve">BLASTP hit Chelms YP_009846109, function unknown. e value e-132, score 605        </t>
  </si>
  <si>
    <t>Gene overlaps with the stop codon of previous gene</t>
  </si>
  <si>
    <t>Z score of 1.296 contains th emost coding potential</t>
  </si>
  <si>
    <t>http://phages.wustl.edu/starterator/Pham55296Report.pdf</t>
  </si>
  <si>
    <t>Genemark and Glimmer agree on start. Glimmer score 6.64</t>
  </si>
  <si>
    <t>BLASTP hit Stevefrench 	YP_009824860	function unknown. E value 5e-33, score 138</t>
  </si>
  <si>
    <t>Stop codon upstream in the same frame</t>
  </si>
  <si>
    <t>Z score of 3.257</t>
  </si>
  <si>
    <t>Staterator agrees; autostart is most called start</t>
  </si>
  <si>
    <t>http://phages.wustl.edu/starterator/Pham13884Report.pdf</t>
  </si>
  <si>
    <t>GeneMark and Glimmer agree on start. Glimmer score 8.84</t>
  </si>
  <si>
    <t>BLASTP hit Linetti         QOR56240 function unknown. e value 1e-17 score 87</t>
  </si>
  <si>
    <t xml:space="preserve">Stop codon upstream, as well as previous gene </t>
  </si>
  <si>
    <t>No one else on this pham has the same start as autostart, so start was changed</t>
  </si>
  <si>
    <t>http://phages.wustl.edu/starterator/Pham98082Report.pdf</t>
  </si>
  <si>
    <t>ATTG</t>
  </si>
  <si>
    <t>Glimer and GeneMark disagree, but Genemark start is the better candidate. Glimmer score 13.11</t>
  </si>
  <si>
    <t>There is a large gap, but there is a stop codon close upstream</t>
  </si>
  <si>
    <t>Z score 2.837</t>
  </si>
  <si>
    <t>Coding potential contained in genemarks start</t>
  </si>
  <si>
    <t>This gene has the most annotated start called by GeneMark but not by Glimmer</t>
  </si>
  <si>
    <t>http://phages.wustl.edu/starterator/Pham17467Report.pdf</t>
  </si>
  <si>
    <t>Glimmer and GeneMark agree, Glimmer score 12.97</t>
  </si>
  <si>
    <t>BLASTP hit Royal G, function unkown, QRI45682, E-value 1e-157, score 553</t>
  </si>
  <si>
    <t>Gene appears to fit the frame multiple stop codons downstream in frames -1,-2, and -3</t>
  </si>
  <si>
    <t>Z score 2.939</t>
  </si>
  <si>
    <t>Starterator agrees with GeneMark and Glimmer, calls the most annotated start number 7, called 96.7% when present</t>
  </si>
  <si>
    <t>http://phages.wustl.edu/starterator/Pham15232Report.pdf</t>
  </si>
  <si>
    <t>Glimmer and GeneMark do not agree, Glimmer score of 1.09</t>
  </si>
  <si>
    <t>BLASTP hit Diabla, function unkown, QOP65430, E-value 2e-42, score 169</t>
  </si>
  <si>
    <t>Gene appears to fit the frame stop codons downstream in frames -1 and -3</t>
  </si>
  <si>
    <t>Z score 2.509</t>
  </si>
  <si>
    <t>Starterator agrees with Glimmer, does not call the most annotated start, calls start number 12, called 100% of the time when present</t>
  </si>
  <si>
    <t>http://phages.wustl.edu/starterator/Pham22722Report.pdf</t>
  </si>
  <si>
    <t>No GeneMark start, Glimmer score of 0.52</t>
  </si>
  <si>
    <t>BLASTP hit FelixAlejandro, function unkown, QAY16740, E-value 3e-08, score 55.8</t>
  </si>
  <si>
    <t>Start codon overlaps with a stop codon for frame -1, gene appears to fit the frame perfectly, stop codons dowstream in frames -2 and -3, as well as another stop codon unpstream in frame -1</t>
  </si>
  <si>
    <t>Z score 2.53</t>
  </si>
  <si>
    <t>There is coding potential in frame -3 where the approximate start and stop would be, however it is not underlined</t>
  </si>
  <si>
    <t xml:space="preserve">Misanotation in starterator appears to call an incorrect start should be start 13 </t>
  </si>
  <si>
    <t>http://phages.wustl.edu/starterator/Pham16983Report.pdf</t>
  </si>
  <si>
    <t>Although there is no GeneMark start there is potential coding and with a start change the gene checks out</t>
  </si>
  <si>
    <t>Glimmer and GeneMark agree, Glimmer score 5.64</t>
  </si>
  <si>
    <t>BLASTP hit Breezic, function unkown, QIQ62808, E-value 4e-21, score 98.6</t>
  </si>
  <si>
    <t>Autostart overlaps with a stop codon for a gene in frame -2, stop codon downstream in frame -1, Gene appears to fit the frame</t>
  </si>
  <si>
    <t>Z score 2.012</t>
  </si>
  <si>
    <t>Starterator agrees with Glimmer and GeneMark autostart, calls the most annotated start number 5, called 100% of the time when present</t>
  </si>
  <si>
    <t>http://phages.wustl.edu/starterator/Pham17427Report.pdf</t>
  </si>
  <si>
    <t>GeneMark and Glimmer agree, Glimmer score of 5.23</t>
  </si>
  <si>
    <t>BLASTP hit SteveFrench, function unknown, AUV60704, E value 1e-19, Score 94</t>
  </si>
  <si>
    <t>Gene appears to fit the frame stop and start codons up and down stream</t>
  </si>
  <si>
    <t>Z score 2.358</t>
  </si>
  <si>
    <t>Coding potential contained within the autostart</t>
  </si>
  <si>
    <t>http://phages.wustl.edu/starterator/Pham10767Report.pdf</t>
  </si>
  <si>
    <t>GeneMark and Glimmer agree, Glimmer score of 10.14</t>
  </si>
  <si>
    <t xml:space="preserve"> BLASTP hit Ekhein, QRI45580 , E value 5e-53, Score 204</t>
  </si>
  <si>
    <t xml:space="preserve">Gene appears to fit the frame </t>
  </si>
  <si>
    <t>Z score 1.813</t>
  </si>
  <si>
    <t>Staterator agrees with GeneMarks does not have the most annotated start but agrees with Glimmer</t>
  </si>
  <si>
    <t>http://phages.wustl.edu/starterator/Pham4873Report.pdf</t>
  </si>
  <si>
    <t>Glimmer and GeneMark agree on start, Glimmer score 7.7</t>
  </si>
  <si>
    <t>BLASTP hit Diabla         QOP65435 function unknown. e value 3e-55 score 158</t>
  </si>
  <si>
    <t>Stop protien close by before start</t>
  </si>
  <si>
    <t>Z score 1.813, not the best z score but the longest protien with the most coding potential</t>
  </si>
  <si>
    <t>http://phages.wustl.edu/starterator/Pham55997Report.pdf</t>
  </si>
  <si>
    <t>Glimmer and GeneMark agree on start, Glimmer score 3.25</t>
  </si>
  <si>
    <t>BLASTP hit stevefrench 	YP_009824870	function unknown. e value 1e-39 score 160</t>
  </si>
  <si>
    <t>different Gene ends upstream on the same reading frame</t>
  </si>
  <si>
    <t>Z score 2.307</t>
  </si>
  <si>
    <t xml:space="preserve"> </t>
  </si>
  <si>
    <t>http://phages.wustl.edu/starterator/Pham102526Report.pdf</t>
  </si>
  <si>
    <t>Glimmer and Genemarks agree on autostart, Glimmer score of 6.31</t>
  </si>
  <si>
    <t>BLASTP hit function unknown in Ekhein, (QRI45582), e value 1e-33, score 352, query seems to have full coverage except a small internal gap.</t>
  </si>
  <si>
    <t xml:space="preserve">Autostart has LORF, and gap of 44, but no starts are better than that. </t>
  </si>
  <si>
    <t>Z score of 1.879.</t>
  </si>
  <si>
    <t>Coding potential contained within autostart and autostop</t>
  </si>
  <si>
    <t xml:space="preserve">Our autostart is the annotated start for everyone else. </t>
  </si>
  <si>
    <t>http://phages.wustl.edu/starterator/Pham3029Report.pdf</t>
  </si>
  <si>
    <t>Glimmer and Genemarks agree on autostart, Glimmer score of 2.87.</t>
  </si>
  <si>
    <t>BLASTP hit function unknown in Diabla, (QOP65437), e value 1e-63, score 239, no query gaps.</t>
  </si>
  <si>
    <t>Autostart has LORF, and no gap because it's the last gene. It is the longest of the options, though.</t>
  </si>
  <si>
    <t>Z score of 1.954.</t>
  </si>
  <si>
    <t>Our autostart is the only annotated start on all other phages.</t>
  </si>
  <si>
    <t>http://phages.wustl.edu/starterator/Pham3970Report.pdf</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</si>
</sst>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scheme val="minor"/>
    </font>
    <font>
      <color theme="1"/>
      <name val="Arial"/>
    </font>
    <font>
      <u/>
      <color rgb="FF0000FF"/>
      <name val="Arial"/>
    </font>
    <font>
      <u/>
      <color rgb="FF1155CC"/>
      <name val="Arial"/>
    </font>
    <font>
      <color theme="1"/>
      <name val="Arial"/>
      <scheme val="minor"/>
    </font>
    <font>
      <u/>
      <color rgb="FF0000FF"/>
    </font>
    <font>
      <color rgb="FF000000"/>
      <name val="Arial"/>
    </font>
    <font>
      <u/>
      <color rgb="FF1155CC"/>
    </font>
    <font>
      <sz val="10.0"/>
      <color rgb="FF222222"/>
      <name val="Arial"/>
      <scheme val="minor"/>
    </font>
    <font>
      <color rgb="FF000000"/>
      <name val="&quot;Arial&quot;"/>
    </font>
    <font>
      <u/>
      <color rgb="FF1155CC"/>
      <name val="Arial"/>
    </font>
  </fonts>
  <fills count="3">
    <fill>
      <patternFill patternType="none"/>
    </fill>
    <fill>
      <patternFill patternType="lightGray"/>
    </fill>
    <fill>
      <patternFill patternType="solid">
        <fgColor rgb="FFFFFFFF"/>
        <bgColor rgb="FFFFFFFF"/>
      </patternFill>
    </fill>
  </fills>
  <borders count="3">
    <border/>
    <border>
      <left style="thin">
        <color rgb="FF000000"/>
      </left>
      <right style="thin">
        <color rgb="FF000000"/>
      </right>
      <top style="thin">
        <color rgb="FF000000"/>
      </top>
      <bottom style="thin">
        <color rgb="FF000000"/>
      </bottom>
    </border>
    <border>
      <right/>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Alignment="1" applyFont="1">
      <alignment vertical="bottom"/>
    </xf>
    <xf borderId="0" fillId="0" fontId="2" numFmtId="0" xfId="0" applyAlignment="1" applyFont="1">
      <alignment readingOrder="0" vertical="bottom"/>
    </xf>
    <xf borderId="0" fillId="0" fontId="1" numFmtId="0" xfId="0" applyAlignment="1" applyFont="1">
      <alignment readingOrder="0" vertical="bottom"/>
    </xf>
    <xf borderId="1" fillId="0" fontId="3" numFmtId="0" xfId="0" applyAlignment="1" applyBorder="1" applyFont="1">
      <alignment shrinkToFit="0" vertical="bottom" wrapText="0"/>
    </xf>
    <xf borderId="0" fillId="0" fontId="4" numFmtId="0" xfId="0" applyAlignment="1" applyFont="1">
      <alignment readingOrder="0"/>
    </xf>
    <xf borderId="0" fillId="0" fontId="4" numFmtId="0" xfId="0" applyFont="1"/>
    <xf borderId="0" fillId="0" fontId="5" numFmtId="0" xfId="0" applyAlignment="1" applyFont="1">
      <alignment readingOrder="0"/>
    </xf>
    <xf borderId="0" fillId="0" fontId="1" numFmtId="0" xfId="0" applyAlignment="1" applyFont="1">
      <alignment horizontal="right" vertical="bottom"/>
    </xf>
    <xf borderId="0" fillId="0" fontId="1" numFmtId="0" xfId="0" applyAlignment="1" applyFont="1">
      <alignment horizontal="right" vertical="bottom"/>
    </xf>
    <xf borderId="0" fillId="2" fontId="6" numFmtId="0" xfId="0" applyAlignment="1" applyFill="1" applyFont="1">
      <alignment horizontal="left" readingOrder="0"/>
    </xf>
    <xf borderId="0" fillId="0" fontId="7" numFmtId="0" xfId="0" applyAlignment="1" applyFont="1">
      <alignment readingOrder="0"/>
    </xf>
    <xf borderId="0" fillId="0" fontId="6" numFmtId="0" xfId="0" applyAlignment="1" applyFont="1">
      <alignment horizontal="left" readingOrder="0"/>
    </xf>
    <xf borderId="0" fillId="0" fontId="6" numFmtId="0" xfId="0" applyAlignment="1" applyFont="1">
      <alignment horizontal="left" readingOrder="0" shrinkToFit="0" wrapText="0"/>
    </xf>
    <xf borderId="0" fillId="0" fontId="4" numFmtId="0" xfId="0" applyAlignment="1" applyFont="1">
      <alignment horizontal="right" readingOrder="0"/>
    </xf>
    <xf borderId="2" fillId="0" fontId="1" numFmtId="0" xfId="0" applyAlignment="1" applyBorder="1" applyFont="1">
      <alignment readingOrder="0" shrinkToFit="0" vertical="bottom" wrapText="0"/>
    </xf>
    <xf borderId="2" fillId="0" fontId="1" numFmtId="0" xfId="0" applyAlignment="1" applyBorder="1" applyFont="1">
      <alignment readingOrder="0" vertical="bottom"/>
    </xf>
    <xf borderId="0" fillId="0" fontId="8" numFmtId="0" xfId="0" applyAlignment="1" applyFont="1">
      <alignment horizontal="right" readingOrder="0"/>
    </xf>
    <xf borderId="0" fillId="0" fontId="9" numFmtId="0" xfId="0" applyAlignment="1" applyFont="1">
      <alignment readingOrder="0"/>
    </xf>
    <xf borderId="0" fillId="0" fontId="10" numFmtId="0" xfId="0" applyAlignment="1" applyFont="1">
      <alignment horizontal="left" readingOrder="0"/>
    </xf>
    <xf borderId="0" fillId="0" fontId="4"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phages.wustl.edu/starterator/Pham1172Report.pdf" TargetMode="External"/><Relationship Id="rId42" Type="http://schemas.openxmlformats.org/officeDocument/2006/relationships/hyperlink" Target="http://phages.wustl.edu/starterator/Pham97788Report.pdf" TargetMode="External"/><Relationship Id="rId41" Type="http://schemas.openxmlformats.org/officeDocument/2006/relationships/hyperlink" Target="http://phages.wustl.edu/starterator/Pham2853Report.pdf" TargetMode="External"/><Relationship Id="rId44" Type="http://schemas.openxmlformats.org/officeDocument/2006/relationships/hyperlink" Target="http://phages.wustl.edu/starterator/Pham30993Report.pdf" TargetMode="External"/><Relationship Id="rId43" Type="http://schemas.openxmlformats.org/officeDocument/2006/relationships/hyperlink" Target="http://phages.wustl.edu/starterator/Pham17482Report.pdf" TargetMode="External"/><Relationship Id="rId46" Type="http://schemas.openxmlformats.org/officeDocument/2006/relationships/hyperlink" Target="http://phages.wustl.edu/starterator/Pham17867Report.pdf" TargetMode="External"/><Relationship Id="rId45" Type="http://schemas.openxmlformats.org/officeDocument/2006/relationships/hyperlink" Target="http://phages.wustl.edu/starterator/Pham20297Report.pdf" TargetMode="External"/><Relationship Id="rId106" Type="http://schemas.openxmlformats.org/officeDocument/2006/relationships/vmlDrawing" Target="../drawings/vmlDrawing1.vml"/><Relationship Id="rId105" Type="http://schemas.openxmlformats.org/officeDocument/2006/relationships/drawing" Target="../drawings/drawing1.xml"/><Relationship Id="rId104" Type="http://schemas.openxmlformats.org/officeDocument/2006/relationships/hyperlink" Target="http://phages.wustl.edu/starterator/Pham3970Report.pdf" TargetMode="External"/><Relationship Id="rId48" Type="http://schemas.openxmlformats.org/officeDocument/2006/relationships/hyperlink" Target="http://phages.wustl.edu/starterator/Pham56719Report.pdf" TargetMode="External"/><Relationship Id="rId47" Type="http://schemas.openxmlformats.org/officeDocument/2006/relationships/hyperlink" Target="http://phages.wustl.edu/starterator/Pham97122Report.pdf" TargetMode="External"/><Relationship Id="rId49" Type="http://schemas.openxmlformats.org/officeDocument/2006/relationships/hyperlink" Target="http://phages.wustl.edu/starterator/Pham98658Report.pdf" TargetMode="External"/><Relationship Id="rId103" Type="http://schemas.openxmlformats.org/officeDocument/2006/relationships/hyperlink" Target="http://phages.wustl.edu/starterator/Pham3029Report.pdf" TargetMode="External"/><Relationship Id="rId102" Type="http://schemas.openxmlformats.org/officeDocument/2006/relationships/hyperlink" Target="http://phages.wustl.edu/starterator/Pham102526Report.pdf" TargetMode="External"/><Relationship Id="rId101" Type="http://schemas.openxmlformats.org/officeDocument/2006/relationships/hyperlink" Target="http://phages.wustl.edu/starterator/Pham55997Report.pdf" TargetMode="External"/><Relationship Id="rId100" Type="http://schemas.openxmlformats.org/officeDocument/2006/relationships/hyperlink" Target="http://phages.wustl.edu/starterator/Pham4873Report.pdf" TargetMode="External"/><Relationship Id="rId31" Type="http://schemas.openxmlformats.org/officeDocument/2006/relationships/hyperlink" Target="http://phages.wustl.edu/starterator/Pham20894Report.pdf" TargetMode="External"/><Relationship Id="rId30" Type="http://schemas.openxmlformats.org/officeDocument/2006/relationships/hyperlink" Target="http://phages.wustl.edu/starterator/Pham8732Report.pdf" TargetMode="External"/><Relationship Id="rId33" Type="http://schemas.openxmlformats.org/officeDocument/2006/relationships/hyperlink" Target="http://phages.wustl.edu/starterator/Pham94400Report.pdf" TargetMode="External"/><Relationship Id="rId32" Type="http://schemas.openxmlformats.org/officeDocument/2006/relationships/hyperlink" Target="http://phages.wustl.edu/starterator/Pham97440Report.pdf" TargetMode="External"/><Relationship Id="rId35" Type="http://schemas.openxmlformats.org/officeDocument/2006/relationships/hyperlink" Target="http://phages.wustl.edu/starterator/Pham98362Report.pdf" TargetMode="External"/><Relationship Id="rId34" Type="http://schemas.openxmlformats.org/officeDocument/2006/relationships/hyperlink" Target="http://phages.wustl.edu/starterator/Pham11085Report.pdf" TargetMode="External"/><Relationship Id="rId37" Type="http://schemas.openxmlformats.org/officeDocument/2006/relationships/hyperlink" Target="http://phages.wustl.edu/starterator/Pham99596Report.pdf" TargetMode="External"/><Relationship Id="rId36" Type="http://schemas.openxmlformats.org/officeDocument/2006/relationships/hyperlink" Target="http://phages.wustl.edu/starterator/Pham3871Report.pdf" TargetMode="External"/><Relationship Id="rId39" Type="http://schemas.openxmlformats.org/officeDocument/2006/relationships/hyperlink" Target="http://phages.wustl.edu/starterator/Pham22494Report.pdf" TargetMode="External"/><Relationship Id="rId38" Type="http://schemas.openxmlformats.org/officeDocument/2006/relationships/hyperlink" Target="http://phages.wustl.edu/starterator/Pham99984Report.pdf" TargetMode="External"/><Relationship Id="rId20" Type="http://schemas.openxmlformats.org/officeDocument/2006/relationships/hyperlink" Target="http://phages.wustl.edu/starterator/Pham53201Report.pdf" TargetMode="External"/><Relationship Id="rId22" Type="http://schemas.openxmlformats.org/officeDocument/2006/relationships/hyperlink" Target="http://phages.wustl.edu/starterator/Pham65696Report.pdf" TargetMode="External"/><Relationship Id="rId21" Type="http://schemas.openxmlformats.org/officeDocument/2006/relationships/hyperlink" Target="http://phages.wustl.edu/starterator/Pham68169Report.pdf" TargetMode="External"/><Relationship Id="rId24" Type="http://schemas.openxmlformats.org/officeDocument/2006/relationships/hyperlink" Target="http://phages.wustl.edu/starterator/Pham8730Report.pdf" TargetMode="External"/><Relationship Id="rId23" Type="http://schemas.openxmlformats.org/officeDocument/2006/relationships/hyperlink" Target="http://phages.wustl.edu/starterator/Pham19209Report.pdf" TargetMode="External"/><Relationship Id="rId26" Type="http://schemas.openxmlformats.org/officeDocument/2006/relationships/hyperlink" Target="http://phages.wustl.edu/starterator/Pham57139Report.pdf" TargetMode="External"/><Relationship Id="rId25" Type="http://schemas.openxmlformats.org/officeDocument/2006/relationships/hyperlink" Target="http://phages.wustl.edu/starterator/Pham8388Report.pdf" TargetMode="External"/><Relationship Id="rId28" Type="http://schemas.openxmlformats.org/officeDocument/2006/relationships/hyperlink" Target="http://phages.wustl.edu/starterator/Pham14531Report.pdf" TargetMode="External"/><Relationship Id="rId27" Type="http://schemas.openxmlformats.org/officeDocument/2006/relationships/hyperlink" Target="http://phages.wustl.edu/starterator/Pham1484Report.pdf" TargetMode="External"/><Relationship Id="rId29" Type="http://schemas.openxmlformats.org/officeDocument/2006/relationships/hyperlink" Target="http://phages.wustl.edu/starterator/Pham14531Report.pdf" TargetMode="External"/><Relationship Id="rId95" Type="http://schemas.openxmlformats.org/officeDocument/2006/relationships/hyperlink" Target="http://phages.wustl.edu/starterator/Pham15232Report.pdf" TargetMode="External"/><Relationship Id="rId94" Type="http://schemas.openxmlformats.org/officeDocument/2006/relationships/hyperlink" Target="http://phages.wustl.edu/starterator/Pham17467Report.pdf" TargetMode="External"/><Relationship Id="rId97" Type="http://schemas.openxmlformats.org/officeDocument/2006/relationships/hyperlink" Target="http://phages.wustl.edu/starterator/Pham16983Report.pdf" TargetMode="External"/><Relationship Id="rId96" Type="http://schemas.openxmlformats.org/officeDocument/2006/relationships/hyperlink" Target="http://phages.wustl.edu/starterator/Pham22722Report.pdf" TargetMode="External"/><Relationship Id="rId11" Type="http://schemas.openxmlformats.org/officeDocument/2006/relationships/hyperlink" Target="https://phagesdb.org/phams/100279/" TargetMode="External"/><Relationship Id="rId99" Type="http://schemas.openxmlformats.org/officeDocument/2006/relationships/hyperlink" Target="http://phages.wustl.edu/starterator/Pham10767Report.pdf" TargetMode="External"/><Relationship Id="rId10" Type="http://schemas.openxmlformats.org/officeDocument/2006/relationships/hyperlink" Target="http://phages.wustl.edu/starterator/Pham3524Report.pdf" TargetMode="External"/><Relationship Id="rId98" Type="http://schemas.openxmlformats.org/officeDocument/2006/relationships/hyperlink" Target="http://phages.wustl.edu/starterator/Pham17427Report.pdf" TargetMode="External"/><Relationship Id="rId13" Type="http://schemas.openxmlformats.org/officeDocument/2006/relationships/hyperlink" Target="http://phages.wustl.edu/starterator/Pham3448Report.pdf" TargetMode="External"/><Relationship Id="rId12" Type="http://schemas.openxmlformats.org/officeDocument/2006/relationships/hyperlink" Target="http://phages.wustl.edu/starterator/Pham40564Report.pdf" TargetMode="External"/><Relationship Id="rId91" Type="http://schemas.openxmlformats.org/officeDocument/2006/relationships/hyperlink" Target="http://phages.wustl.edu/starterator/Pham55296Report.pdf" TargetMode="External"/><Relationship Id="rId90" Type="http://schemas.openxmlformats.org/officeDocument/2006/relationships/hyperlink" Target="http://phages.wustl.edu/starterator/Pham55590Report.pdf" TargetMode="External"/><Relationship Id="rId93" Type="http://schemas.openxmlformats.org/officeDocument/2006/relationships/hyperlink" Target="http://phages.wustl.edu/starterator/Pham98082Report.pdf" TargetMode="External"/><Relationship Id="rId92" Type="http://schemas.openxmlformats.org/officeDocument/2006/relationships/hyperlink" Target="http://phages.wustl.edu/starterator/Pham13884Report.pdf" TargetMode="External"/><Relationship Id="rId15" Type="http://schemas.openxmlformats.org/officeDocument/2006/relationships/hyperlink" Target="http://phages.wustl.edu/starterator/Pham97753Report.pdf" TargetMode="External"/><Relationship Id="rId14" Type="http://schemas.openxmlformats.org/officeDocument/2006/relationships/hyperlink" Target="http://phages.wustl.edu/starterator/Pham20555Report.pdf" TargetMode="External"/><Relationship Id="rId17" Type="http://schemas.openxmlformats.org/officeDocument/2006/relationships/hyperlink" Target="http://phages.wustl.edu/starterator/Pham3174Report.pdf" TargetMode="External"/><Relationship Id="rId16" Type="http://schemas.openxmlformats.org/officeDocument/2006/relationships/hyperlink" Target="http://phages.wustl.edu/starterator/Pham3379Report.pdf" TargetMode="External"/><Relationship Id="rId19" Type="http://schemas.openxmlformats.org/officeDocument/2006/relationships/hyperlink" Target="http://phages.wustl.edu/starterator/Pham7132Report.pdf" TargetMode="External"/><Relationship Id="rId18" Type="http://schemas.openxmlformats.org/officeDocument/2006/relationships/hyperlink" Target="http://phages.wustl.edu/starterator/Pham3542Report.pdf" TargetMode="External"/><Relationship Id="rId84" Type="http://schemas.openxmlformats.org/officeDocument/2006/relationships/hyperlink" Target="http://phages.wustl.edu/starterator/Pham1635Report.pdf" TargetMode="External"/><Relationship Id="rId83" Type="http://schemas.openxmlformats.org/officeDocument/2006/relationships/hyperlink" Target="http://phages.wustl.edu/starterator/Pham17128Report.pdf" TargetMode="External"/><Relationship Id="rId86" Type="http://schemas.openxmlformats.org/officeDocument/2006/relationships/hyperlink" Target="http://phages.wustl.edu/starterator/Pham67403Report.pdf" TargetMode="External"/><Relationship Id="rId85" Type="http://schemas.openxmlformats.org/officeDocument/2006/relationships/hyperlink" Target="http://phages.wustl.edu/starterator/Pham41399Report.pdf" TargetMode="External"/><Relationship Id="rId88" Type="http://schemas.openxmlformats.org/officeDocument/2006/relationships/hyperlink" Target="http://phages.wustl.edu/starterator/Pham13627Report.pdf" TargetMode="External"/><Relationship Id="rId87" Type="http://schemas.openxmlformats.org/officeDocument/2006/relationships/hyperlink" Target="http://phages.wustl.edu/starterator/Pham20351Report.pdf" TargetMode="External"/><Relationship Id="rId89" Type="http://schemas.openxmlformats.org/officeDocument/2006/relationships/hyperlink" Target="http://phages.wustl.edu/starterator/Pham100620Report.pdf" TargetMode="External"/><Relationship Id="rId80" Type="http://schemas.openxmlformats.org/officeDocument/2006/relationships/hyperlink" Target="http://phages.wustl.edu/starterator/Pham15764Report.pdf" TargetMode="External"/><Relationship Id="rId82" Type="http://schemas.openxmlformats.org/officeDocument/2006/relationships/hyperlink" Target="http://phages.wustl.edu/starterator/Pham22380Report.pdf" TargetMode="External"/><Relationship Id="rId81" Type="http://schemas.openxmlformats.org/officeDocument/2006/relationships/hyperlink" Target="http://phages.wustl.edu/starterator/Pham24824Report.pdf" TargetMode="External"/><Relationship Id="rId1" Type="http://schemas.openxmlformats.org/officeDocument/2006/relationships/comments" Target="../comments1.xml"/><Relationship Id="rId2" Type="http://schemas.openxmlformats.org/officeDocument/2006/relationships/hyperlink" Target="https://docs.google.com/spreadsheets/d/e/2PACX-1vToasuRfxx_yfLa9ECFN4_6okwNI_5AJGWZ3NCy53Gz0QfoNrhAQ48HnBuSD1hsrY0zUTTn6EP3MGK_/pubhtml?gid=0&amp;single=true&amp;urp=gmail_link" TargetMode="External"/><Relationship Id="rId3" Type="http://schemas.openxmlformats.org/officeDocument/2006/relationships/hyperlink" Target="http://phages.wustl.edu/starterator/" TargetMode="External"/><Relationship Id="rId4" Type="http://schemas.openxmlformats.org/officeDocument/2006/relationships/hyperlink" Target="http://phages.wustl.edu/starterator/Pham21051Report.pdf" TargetMode="External"/><Relationship Id="rId9" Type="http://schemas.openxmlformats.org/officeDocument/2006/relationships/hyperlink" Target="http://phages.wustl.edu/starterator/Pham3389Report.pdf" TargetMode="External"/><Relationship Id="rId5" Type="http://schemas.openxmlformats.org/officeDocument/2006/relationships/hyperlink" Target="http://phages.wustl.edu/starterator/Pham98290Report.pdf" TargetMode="External"/><Relationship Id="rId6" Type="http://schemas.openxmlformats.org/officeDocument/2006/relationships/hyperlink" Target="http://phages.wustl.edu/starterator/Pham10099Report.pdf" TargetMode="External"/><Relationship Id="rId7" Type="http://schemas.openxmlformats.org/officeDocument/2006/relationships/hyperlink" Target="http://phages.wustl.edu/starterator/Pham54968Report.pdf" TargetMode="External"/><Relationship Id="rId8" Type="http://schemas.openxmlformats.org/officeDocument/2006/relationships/hyperlink" Target="http://phages.wustl.edu/starterator/Pham4181Report.pdf" TargetMode="External"/><Relationship Id="rId73" Type="http://schemas.openxmlformats.org/officeDocument/2006/relationships/hyperlink" Target="http://phages.wustl.edu/starterator/Pham83026Report.pdf" TargetMode="External"/><Relationship Id="rId72" Type="http://schemas.openxmlformats.org/officeDocument/2006/relationships/hyperlink" Target="http://phages.wustl.edu/starterator/Pham4758Report.pdf" TargetMode="External"/><Relationship Id="rId75" Type="http://schemas.openxmlformats.org/officeDocument/2006/relationships/hyperlink" Target="http://phages.wustl.edu/starterator/Pham56259Report.pdf" TargetMode="External"/><Relationship Id="rId74" Type="http://schemas.openxmlformats.org/officeDocument/2006/relationships/hyperlink" Target="http://phages.wustl.edu/starterator/Pham20935Report.pdf" TargetMode="External"/><Relationship Id="rId77" Type="http://schemas.openxmlformats.org/officeDocument/2006/relationships/hyperlink" Target="http://phages.wustl.edu/starterator/Pham97819Report.pdf" TargetMode="External"/><Relationship Id="rId76" Type="http://schemas.openxmlformats.org/officeDocument/2006/relationships/hyperlink" Target="http://phages.wustl.edu/starterator/Pham100623Report.pdf" TargetMode="External"/><Relationship Id="rId79" Type="http://schemas.openxmlformats.org/officeDocument/2006/relationships/hyperlink" Target="http://phages.wustl.edu/starterator/Pham99403Report.pdf" TargetMode="External"/><Relationship Id="rId78" Type="http://schemas.openxmlformats.org/officeDocument/2006/relationships/hyperlink" Target="http://phages.wustl.edu/starterator/Pham97983Report.pdf" TargetMode="External"/><Relationship Id="rId71" Type="http://schemas.openxmlformats.org/officeDocument/2006/relationships/hyperlink" Target="http://phages.wustl.edu/starterator/Pham11306Report.pdf" TargetMode="External"/><Relationship Id="rId70" Type="http://schemas.openxmlformats.org/officeDocument/2006/relationships/hyperlink" Target="http://phages.wustl.edu/starterator/Pham3928Report.pdf" TargetMode="External"/><Relationship Id="rId62" Type="http://schemas.openxmlformats.org/officeDocument/2006/relationships/hyperlink" Target="http://phages.wustl.edu/starterator/Pham19660Report.pdf" TargetMode="External"/><Relationship Id="rId61" Type="http://schemas.openxmlformats.org/officeDocument/2006/relationships/hyperlink" Target="http://phages.wustl.edu/starterator/Pham10381Report.pdf" TargetMode="External"/><Relationship Id="rId64" Type="http://schemas.openxmlformats.org/officeDocument/2006/relationships/hyperlink" Target="http://phages.wustl.edu/starterator/Pham55772Report.pdf" TargetMode="External"/><Relationship Id="rId63" Type="http://schemas.openxmlformats.org/officeDocument/2006/relationships/hyperlink" Target="http://phages.wustl.edu/starterator/Pham11095Report.pdf" TargetMode="External"/><Relationship Id="rId66" Type="http://schemas.openxmlformats.org/officeDocument/2006/relationships/hyperlink" Target="http://phages.wustl.edu/starterator/Pham56384Report.pdf" TargetMode="External"/><Relationship Id="rId65" Type="http://schemas.openxmlformats.org/officeDocument/2006/relationships/hyperlink" Target="http://phages.wustl.edu/starterator/Pham4033Report.pdf" TargetMode="External"/><Relationship Id="rId68" Type="http://schemas.openxmlformats.org/officeDocument/2006/relationships/hyperlink" Target="http://phages.wustl.edu/starterator/Pham55159Report.pdf" TargetMode="External"/><Relationship Id="rId67" Type="http://schemas.openxmlformats.org/officeDocument/2006/relationships/hyperlink" Target="http://phages.wustl.edu/starterator/Pham100520Report.pdf" TargetMode="External"/><Relationship Id="rId60" Type="http://schemas.openxmlformats.org/officeDocument/2006/relationships/hyperlink" Target="http://phages.wustl.edu/starterator/Pham15176Report.pdf" TargetMode="External"/><Relationship Id="rId69" Type="http://schemas.openxmlformats.org/officeDocument/2006/relationships/hyperlink" Target="http://phages.wustl.edu/starterator/Pham4187Report.pdf" TargetMode="External"/><Relationship Id="rId51" Type="http://schemas.openxmlformats.org/officeDocument/2006/relationships/hyperlink" Target="http://phages.wustl.edu/starterator/Pham98173Report.pdf" TargetMode="External"/><Relationship Id="rId50" Type="http://schemas.openxmlformats.org/officeDocument/2006/relationships/hyperlink" Target="http://phages.wustl.edu/starterator/Pham55015Report.pdf" TargetMode="External"/><Relationship Id="rId53" Type="http://schemas.openxmlformats.org/officeDocument/2006/relationships/hyperlink" Target="http://phages.wustl.edu/starterator/Pham468Report.pdf" TargetMode="External"/><Relationship Id="rId52" Type="http://schemas.openxmlformats.org/officeDocument/2006/relationships/hyperlink" Target="http://phages.wustl.edu/starterator/Pham55747Report.pdf" TargetMode="External"/><Relationship Id="rId55" Type="http://schemas.openxmlformats.org/officeDocument/2006/relationships/hyperlink" Target="http://phages.wustl.edu/starterator/Pham100851Report.pdf" TargetMode="External"/><Relationship Id="rId54" Type="http://schemas.openxmlformats.org/officeDocument/2006/relationships/hyperlink" Target="http://phages.wustl.edu/starterator/Pham97723Report.pdf" TargetMode="External"/><Relationship Id="rId57" Type="http://schemas.openxmlformats.org/officeDocument/2006/relationships/hyperlink" Target="http://phages.wustl.edu/starterator/Pham67437Report.pdf" TargetMode="External"/><Relationship Id="rId56" Type="http://schemas.openxmlformats.org/officeDocument/2006/relationships/hyperlink" Target="http://phages.wustl.edu/starterator/Pham95256Report.pdf" TargetMode="External"/><Relationship Id="rId59" Type="http://schemas.openxmlformats.org/officeDocument/2006/relationships/hyperlink" Target="http://phages.wustl.edu/starterator/Pham21372Report.pdf" TargetMode="External"/><Relationship Id="rId58" Type="http://schemas.openxmlformats.org/officeDocument/2006/relationships/hyperlink" Target="http://phages.wustl.edu/starterator/Pham100866Report.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7" max="17" width="12.38"/>
  </cols>
  <sheetData>
    <row r="1">
      <c r="A1" s="1" t="s">
        <v>0</v>
      </c>
      <c r="B1" s="1" t="s">
        <v>1</v>
      </c>
      <c r="C1" s="1" t="s">
        <v>2</v>
      </c>
      <c r="D1" s="2" t="s">
        <v>3</v>
      </c>
      <c r="E1" s="1" t="s">
        <v>4</v>
      </c>
      <c r="F1" s="1" t="s">
        <v>5</v>
      </c>
      <c r="G1" s="1" t="s">
        <v>6</v>
      </c>
      <c r="H1" s="1" t="s">
        <v>7</v>
      </c>
      <c r="I1" s="1" t="s">
        <v>8</v>
      </c>
      <c r="J1" s="1" t="s">
        <v>9</v>
      </c>
      <c r="K1" s="3" t="s">
        <v>10</v>
      </c>
      <c r="L1" s="1" t="s">
        <v>11</v>
      </c>
      <c r="M1" s="1" t="s">
        <v>12</v>
      </c>
      <c r="N1" s="1" t="s">
        <v>13</v>
      </c>
      <c r="O1" s="1" t="s">
        <v>14</v>
      </c>
      <c r="P1" s="1" t="s">
        <v>15</v>
      </c>
      <c r="Q1" s="1" t="s">
        <v>16</v>
      </c>
      <c r="R1" s="1" t="s">
        <v>17</v>
      </c>
      <c r="S1" s="1" t="s">
        <v>18</v>
      </c>
      <c r="T1" s="1" t="s">
        <v>19</v>
      </c>
      <c r="U1" s="1" t="s">
        <v>20</v>
      </c>
      <c r="V1" s="1" t="s">
        <v>21</v>
      </c>
      <c r="W1" s="1" t="s">
        <v>22</v>
      </c>
      <c r="X1" s="4" t="s">
        <v>23</v>
      </c>
      <c r="Y1" s="5" t="s">
        <v>24</v>
      </c>
    </row>
    <row r="2">
      <c r="A2" s="5">
        <v>1.0</v>
      </c>
      <c r="B2" s="5" t="s">
        <v>25</v>
      </c>
      <c r="C2" s="5" t="s">
        <v>25</v>
      </c>
      <c r="D2" s="5" t="s">
        <v>26</v>
      </c>
      <c r="E2" s="5">
        <v>1381.0</v>
      </c>
      <c r="F2" s="5">
        <v>929.0</v>
      </c>
      <c r="G2" s="5">
        <v>1381.0</v>
      </c>
      <c r="H2" s="5">
        <v>929.0</v>
      </c>
      <c r="I2" s="5">
        <v>0.0</v>
      </c>
      <c r="J2" s="5">
        <v>0.0</v>
      </c>
      <c r="K2" s="5" t="s">
        <v>27</v>
      </c>
      <c r="L2" s="5" t="s">
        <v>28</v>
      </c>
      <c r="M2" s="6">
        <f>E2-F2-2</f>
        <v>450</v>
      </c>
      <c r="N2" s="6">
        <f>M2/3</f>
        <v>150</v>
      </c>
      <c r="O2" s="5">
        <v>-1.0</v>
      </c>
      <c r="P2" s="5" t="s">
        <v>29</v>
      </c>
      <c r="Q2" s="5" t="s">
        <v>30</v>
      </c>
      <c r="R2" s="5" t="s">
        <v>31</v>
      </c>
      <c r="S2" s="5" t="s">
        <v>32</v>
      </c>
      <c r="T2" s="5" t="s">
        <v>33</v>
      </c>
      <c r="U2" s="5" t="s">
        <v>34</v>
      </c>
      <c r="V2" s="5" t="s">
        <v>35</v>
      </c>
      <c r="W2" s="7" t="s">
        <v>36</v>
      </c>
      <c r="AB2" s="5" t="s">
        <v>25</v>
      </c>
      <c r="AC2" s="5">
        <f t="shared" ref="AC2:AC3" si="1">countif(B:B,AB2)</f>
        <v>1</v>
      </c>
    </row>
    <row r="3">
      <c r="A3" s="5">
        <v>2.0</v>
      </c>
      <c r="B3" s="5" t="s">
        <v>37</v>
      </c>
      <c r="C3" s="5" t="s">
        <v>38</v>
      </c>
      <c r="D3" s="5" t="s">
        <v>26</v>
      </c>
      <c r="E3" s="5">
        <v>1632.0</v>
      </c>
      <c r="F3" s="5">
        <v>1378.0</v>
      </c>
      <c r="G3" s="5">
        <v>1632.0</v>
      </c>
      <c r="H3" s="5">
        <v>1378.0</v>
      </c>
      <c r="I3" s="5">
        <v>0.0</v>
      </c>
      <c r="J3" s="5">
        <v>0.0</v>
      </c>
      <c r="K3" s="5">
        <f t="shared" ref="K3:K8" si="2">if(L3="plus",if(G3&gt;H2,G3+1-H2,if(G3=H2,0,G3-1-H2)),if(H3&lt;G2,H3-1-G2,if(H3=G2,0,H3-G2)))</f>
        <v>-4</v>
      </c>
      <c r="L3" s="5" t="s">
        <v>28</v>
      </c>
      <c r="M3" s="5">
        <v>255.0</v>
      </c>
      <c r="N3" s="5">
        <v>84.0</v>
      </c>
      <c r="O3" s="5">
        <v>-2.0</v>
      </c>
      <c r="P3" s="5" t="s">
        <v>29</v>
      </c>
      <c r="Q3" s="5" t="s">
        <v>39</v>
      </c>
      <c r="R3" s="5" t="s">
        <v>40</v>
      </c>
      <c r="S3" s="5" t="s">
        <v>41</v>
      </c>
      <c r="T3" s="5" t="s">
        <v>42</v>
      </c>
      <c r="U3" s="5" t="s">
        <v>43</v>
      </c>
      <c r="V3" s="5" t="s">
        <v>44</v>
      </c>
      <c r="W3" s="7" t="s">
        <v>45</v>
      </c>
      <c r="Y3" s="5" t="s">
        <v>46</v>
      </c>
      <c r="AB3" s="5" t="s">
        <v>37</v>
      </c>
      <c r="AC3" s="5">
        <f t="shared" si="1"/>
        <v>27</v>
      </c>
    </row>
    <row r="4">
      <c r="A4" s="5">
        <v>3.0</v>
      </c>
      <c r="B4" s="5" t="s">
        <v>37</v>
      </c>
      <c r="C4" s="5" t="s">
        <v>38</v>
      </c>
      <c r="D4" s="5" t="s">
        <v>26</v>
      </c>
      <c r="E4" s="5">
        <v>1895.0</v>
      </c>
      <c r="F4" s="5">
        <v>1629.0</v>
      </c>
      <c r="G4" s="5">
        <v>1895.0</v>
      </c>
      <c r="H4" s="5">
        <v>1629.0</v>
      </c>
      <c r="I4" s="5">
        <v>0.0</v>
      </c>
      <c r="J4" s="5">
        <v>0.0</v>
      </c>
      <c r="K4" s="5">
        <f t="shared" si="2"/>
        <v>-4</v>
      </c>
      <c r="L4" s="5" t="s">
        <v>28</v>
      </c>
      <c r="M4" s="5">
        <v>267.0</v>
      </c>
      <c r="N4" s="5">
        <v>88.0</v>
      </c>
      <c r="O4" s="5">
        <v>-3.0</v>
      </c>
      <c r="P4" s="5" t="s">
        <v>29</v>
      </c>
      <c r="Q4" s="5" t="s">
        <v>47</v>
      </c>
      <c r="R4" s="5" t="s">
        <v>48</v>
      </c>
      <c r="S4" s="5" t="s">
        <v>49</v>
      </c>
      <c r="T4" s="5" t="s">
        <v>50</v>
      </c>
      <c r="U4" s="5" t="s">
        <v>51</v>
      </c>
      <c r="V4" s="5" t="s">
        <v>52</v>
      </c>
      <c r="W4" s="7" t="s">
        <v>53</v>
      </c>
      <c r="Y4" s="5" t="s">
        <v>54</v>
      </c>
      <c r="AB4" s="5" t="s">
        <v>55</v>
      </c>
      <c r="AC4" s="5">
        <v>20.0</v>
      </c>
    </row>
    <row r="5">
      <c r="A5" s="5">
        <v>4.0</v>
      </c>
      <c r="B5" s="5" t="s">
        <v>37</v>
      </c>
      <c r="C5" s="5" t="s">
        <v>38</v>
      </c>
      <c r="D5" s="5" t="s">
        <v>26</v>
      </c>
      <c r="E5" s="5">
        <v>4153.0</v>
      </c>
      <c r="F5" s="5">
        <v>1892.0</v>
      </c>
      <c r="G5" s="5">
        <v>4153.0</v>
      </c>
      <c r="H5" s="5">
        <v>1892.0</v>
      </c>
      <c r="I5" s="8">
        <v>0.0</v>
      </c>
      <c r="J5" s="9">
        <v>0.0</v>
      </c>
      <c r="K5" s="5">
        <f t="shared" si="2"/>
        <v>-4</v>
      </c>
      <c r="L5" s="5" t="s">
        <v>28</v>
      </c>
      <c r="M5" s="5">
        <v>2262.0</v>
      </c>
      <c r="N5" s="5">
        <v>753.0</v>
      </c>
      <c r="O5" s="5">
        <v>-1.0</v>
      </c>
      <c r="P5" s="5" t="s">
        <v>29</v>
      </c>
      <c r="Q5" s="5" t="s">
        <v>56</v>
      </c>
      <c r="R5" s="5" t="s">
        <v>57</v>
      </c>
      <c r="S5" s="5" t="s">
        <v>58</v>
      </c>
      <c r="T5" s="5" t="s">
        <v>59</v>
      </c>
      <c r="U5" s="5" t="s">
        <v>60</v>
      </c>
      <c r="V5" s="5" t="s">
        <v>61</v>
      </c>
      <c r="W5" s="7" t="s">
        <v>62</v>
      </c>
      <c r="Y5" s="5" t="s">
        <v>63</v>
      </c>
      <c r="AB5" s="10" t="s">
        <v>64</v>
      </c>
      <c r="AC5" s="5">
        <f t="shared" ref="AC5:AC8" si="3">countif(B:B,AB5)</f>
        <v>31</v>
      </c>
    </row>
    <row r="6">
      <c r="A6" s="5">
        <v>5.0</v>
      </c>
      <c r="B6" s="5" t="s">
        <v>37</v>
      </c>
      <c r="C6" s="5" t="s">
        <v>38</v>
      </c>
      <c r="D6" s="5" t="s">
        <v>26</v>
      </c>
      <c r="E6" s="5">
        <v>4377.0</v>
      </c>
      <c r="F6" s="5">
        <v>4150.0</v>
      </c>
      <c r="G6" s="5">
        <v>4377.0</v>
      </c>
      <c r="H6" s="5">
        <v>4150.0</v>
      </c>
      <c r="I6" s="5">
        <v>0.0</v>
      </c>
      <c r="J6" s="5">
        <v>0.0</v>
      </c>
      <c r="K6" s="5">
        <f t="shared" si="2"/>
        <v>-4</v>
      </c>
      <c r="L6" s="5" t="s">
        <v>28</v>
      </c>
      <c r="M6" s="5">
        <v>228.0</v>
      </c>
      <c r="N6" s="5">
        <v>75.0</v>
      </c>
      <c r="O6" s="5">
        <v>-2.0</v>
      </c>
      <c r="P6" s="5" t="s">
        <v>65</v>
      </c>
      <c r="Q6" s="5" t="s">
        <v>66</v>
      </c>
      <c r="R6" s="5" t="s">
        <v>67</v>
      </c>
      <c r="S6" s="5" t="s">
        <v>68</v>
      </c>
      <c r="T6" s="5" t="s">
        <v>69</v>
      </c>
      <c r="U6" s="5" t="s">
        <v>70</v>
      </c>
      <c r="V6" s="5" t="s">
        <v>71</v>
      </c>
      <c r="W6" s="7" t="s">
        <v>72</v>
      </c>
      <c r="Y6" s="5" t="s">
        <v>73</v>
      </c>
      <c r="AB6" s="5" t="s">
        <v>74</v>
      </c>
      <c r="AC6" s="5">
        <f t="shared" si="3"/>
        <v>20</v>
      </c>
    </row>
    <row r="7">
      <c r="A7" s="5">
        <v>6.0</v>
      </c>
      <c r="B7" s="5" t="s">
        <v>37</v>
      </c>
      <c r="C7" s="5" t="s">
        <v>38</v>
      </c>
      <c r="D7" s="5" t="s">
        <v>26</v>
      </c>
      <c r="E7" s="5">
        <v>4498.0</v>
      </c>
      <c r="F7" s="5">
        <v>4358.0</v>
      </c>
      <c r="G7" s="5">
        <v>4498.0</v>
      </c>
      <c r="H7" s="5">
        <v>4358.0</v>
      </c>
      <c r="I7" s="5">
        <v>0.0</v>
      </c>
      <c r="J7" s="5">
        <v>0.0</v>
      </c>
      <c r="K7" s="5">
        <f t="shared" si="2"/>
        <v>-20</v>
      </c>
      <c r="L7" s="5" t="s">
        <v>28</v>
      </c>
      <c r="M7" s="5">
        <v>141.0</v>
      </c>
      <c r="N7" s="5">
        <v>46.0</v>
      </c>
      <c r="O7" s="5">
        <v>-1.0</v>
      </c>
      <c r="P7" s="5" t="s">
        <v>75</v>
      </c>
      <c r="Q7" s="5" t="s">
        <v>76</v>
      </c>
      <c r="R7" s="5" t="s">
        <v>77</v>
      </c>
      <c r="S7" s="5" t="s">
        <v>78</v>
      </c>
      <c r="T7" s="5" t="s">
        <v>79</v>
      </c>
      <c r="U7" s="5" t="s">
        <v>80</v>
      </c>
      <c r="V7" s="5" t="s">
        <v>81</v>
      </c>
      <c r="W7" s="7" t="s">
        <v>82</v>
      </c>
      <c r="Y7" s="5" t="s">
        <v>83</v>
      </c>
      <c r="AB7" s="5" t="s">
        <v>84</v>
      </c>
      <c r="AC7" s="5">
        <f t="shared" si="3"/>
        <v>0</v>
      </c>
    </row>
    <row r="8">
      <c r="A8" s="5">
        <v>7.0</v>
      </c>
      <c r="B8" s="5" t="s">
        <v>55</v>
      </c>
      <c r="C8" s="5" t="s">
        <v>85</v>
      </c>
      <c r="D8" s="5" t="s">
        <v>86</v>
      </c>
      <c r="E8" s="5">
        <v>5423.0</v>
      </c>
      <c r="F8" s="5">
        <v>4485.0</v>
      </c>
      <c r="G8" s="5">
        <v>5423.0</v>
      </c>
      <c r="H8" s="5">
        <v>4485.0</v>
      </c>
      <c r="I8" s="5">
        <v>0.0</v>
      </c>
      <c r="J8" s="5">
        <v>0.0</v>
      </c>
      <c r="K8" s="5">
        <f t="shared" si="2"/>
        <v>-14</v>
      </c>
      <c r="L8" s="5" t="s">
        <v>28</v>
      </c>
      <c r="M8" s="6">
        <f>E8-F8-2</f>
        <v>936</v>
      </c>
      <c r="N8" s="6">
        <f t="shared" ref="N8:N16" si="4">M8/3</f>
        <v>312</v>
      </c>
      <c r="O8" s="5">
        <v>-3.0</v>
      </c>
      <c r="P8" s="5" t="s">
        <v>65</v>
      </c>
      <c r="Q8" s="5" t="s">
        <v>87</v>
      </c>
      <c r="R8" s="5" t="s">
        <v>88</v>
      </c>
      <c r="S8" s="5" t="s">
        <v>89</v>
      </c>
      <c r="T8" s="5" t="s">
        <v>90</v>
      </c>
      <c r="U8" s="5" t="s">
        <v>91</v>
      </c>
      <c r="V8" s="5" t="s">
        <v>92</v>
      </c>
      <c r="W8" s="7" t="s">
        <v>93</v>
      </c>
      <c r="Y8" s="5" t="s">
        <v>94</v>
      </c>
      <c r="AB8" s="5" t="s">
        <v>95</v>
      </c>
      <c r="AC8" s="5">
        <f t="shared" si="3"/>
        <v>5</v>
      </c>
    </row>
    <row r="9">
      <c r="A9" s="5">
        <v>8.0</v>
      </c>
      <c r="B9" s="5" t="s">
        <v>55</v>
      </c>
      <c r="C9" s="5" t="s">
        <v>85</v>
      </c>
      <c r="D9" s="5" t="s">
        <v>96</v>
      </c>
      <c r="E9" s="5">
        <v>5571.0</v>
      </c>
      <c r="F9" s="5">
        <v>6974.0</v>
      </c>
      <c r="G9" s="5">
        <v>5571.0</v>
      </c>
      <c r="H9" s="5">
        <v>6974.0</v>
      </c>
      <c r="I9" s="5">
        <v>0.0</v>
      </c>
      <c r="J9" s="5">
        <v>0.0</v>
      </c>
      <c r="K9" s="5">
        <f>G9-G8</f>
        <v>148</v>
      </c>
      <c r="L9" s="5" t="s">
        <v>97</v>
      </c>
      <c r="M9" s="6">
        <f t="shared" ref="M9:M11" si="5">F9-E9+1</f>
        <v>1404</v>
      </c>
      <c r="N9" s="6">
        <f t="shared" si="4"/>
        <v>468</v>
      </c>
      <c r="O9" s="5">
        <v>3.0</v>
      </c>
      <c r="P9" s="5" t="s">
        <v>29</v>
      </c>
      <c r="Q9" s="5" t="s">
        <v>98</v>
      </c>
      <c r="R9" s="5" t="s">
        <v>99</v>
      </c>
      <c r="S9" s="5" t="s">
        <v>100</v>
      </c>
      <c r="T9" s="5" t="s">
        <v>101</v>
      </c>
      <c r="U9" s="5" t="s">
        <v>102</v>
      </c>
      <c r="V9" s="5" t="s">
        <v>103</v>
      </c>
      <c r="W9" s="11" t="s">
        <v>104</v>
      </c>
      <c r="Y9" s="5" t="s">
        <v>105</v>
      </c>
    </row>
    <row r="10">
      <c r="A10" s="5">
        <v>9.0</v>
      </c>
      <c r="B10" s="5" t="s">
        <v>55</v>
      </c>
      <c r="C10" s="5" t="s">
        <v>85</v>
      </c>
      <c r="D10" s="5" t="s">
        <v>106</v>
      </c>
      <c r="E10" s="5">
        <v>6967.0</v>
      </c>
      <c r="F10" s="5">
        <v>8940.0</v>
      </c>
      <c r="G10" s="5">
        <v>6967.0</v>
      </c>
      <c r="H10" s="5">
        <v>8940.0</v>
      </c>
      <c r="I10" s="5">
        <v>0.0</v>
      </c>
      <c r="J10" s="5">
        <v>0.0</v>
      </c>
      <c r="K10" s="5">
        <f t="shared" ref="K10:K18" si="6">if(L10="plus",if(G10&gt;H9,G10+1-H9,if(G10=H9,0,G10-1-H9)),if(H10&lt;G9,H10-1-G9,if(H10=G9,0,H10-G9)))</f>
        <v>-8</v>
      </c>
      <c r="L10" s="5" t="s">
        <v>97</v>
      </c>
      <c r="M10" s="6">
        <f t="shared" si="5"/>
        <v>1974</v>
      </c>
      <c r="N10" s="6">
        <f t="shared" si="4"/>
        <v>658</v>
      </c>
      <c r="O10" s="5">
        <v>1.0</v>
      </c>
      <c r="P10" s="5" t="s">
        <v>29</v>
      </c>
      <c r="Q10" s="5" t="s">
        <v>107</v>
      </c>
      <c r="R10" s="5" t="s">
        <v>108</v>
      </c>
      <c r="S10" s="5" t="s">
        <v>109</v>
      </c>
      <c r="T10" s="5" t="s">
        <v>110</v>
      </c>
      <c r="U10" s="5" t="s">
        <v>111</v>
      </c>
      <c r="V10" s="5" t="s">
        <v>112</v>
      </c>
      <c r="W10" s="7" t="s">
        <v>113</v>
      </c>
      <c r="Y10" s="5" t="s">
        <v>114</v>
      </c>
    </row>
    <row r="11">
      <c r="A11" s="5">
        <v>10.0</v>
      </c>
      <c r="B11" s="5" t="s">
        <v>55</v>
      </c>
      <c r="C11" s="5" t="s">
        <v>85</v>
      </c>
      <c r="D11" s="5" t="s">
        <v>115</v>
      </c>
      <c r="E11" s="5">
        <v>9058.0</v>
      </c>
      <c r="F11" s="5">
        <v>10785.0</v>
      </c>
      <c r="G11" s="5">
        <v>9058.0</v>
      </c>
      <c r="H11" s="5">
        <v>10785.0</v>
      </c>
      <c r="I11" s="5">
        <v>0.0</v>
      </c>
      <c r="J11" s="5">
        <v>0.0</v>
      </c>
      <c r="K11" s="5">
        <f t="shared" si="6"/>
        <v>119</v>
      </c>
      <c r="L11" s="5" t="s">
        <v>97</v>
      </c>
      <c r="M11" s="6">
        <f t="shared" si="5"/>
        <v>1728</v>
      </c>
      <c r="N11" s="6">
        <f t="shared" si="4"/>
        <v>576</v>
      </c>
      <c r="O11" s="5">
        <v>1.0</v>
      </c>
      <c r="P11" s="5" t="s">
        <v>29</v>
      </c>
      <c r="Q11" s="5" t="s">
        <v>116</v>
      </c>
      <c r="R11" s="5" t="s">
        <v>117</v>
      </c>
      <c r="S11" s="5" t="s">
        <v>118</v>
      </c>
      <c r="T11" s="5" t="s">
        <v>119</v>
      </c>
      <c r="U11" s="5" t="s">
        <v>120</v>
      </c>
      <c r="V11" s="5" t="s">
        <v>121</v>
      </c>
      <c r="W11" s="7" t="s">
        <v>122</v>
      </c>
      <c r="Y11" s="5" t="s">
        <v>123</v>
      </c>
    </row>
    <row r="12">
      <c r="A12" s="5">
        <v>11.0</v>
      </c>
      <c r="B12" s="5" t="s">
        <v>124</v>
      </c>
      <c r="C12" s="5" t="s">
        <v>85</v>
      </c>
      <c r="D12" s="5" t="s">
        <v>125</v>
      </c>
      <c r="E12" s="5">
        <v>10772.0</v>
      </c>
      <c r="F12" s="5">
        <v>13162.0</v>
      </c>
      <c r="G12" s="5">
        <v>10772.0</v>
      </c>
      <c r="H12" s="5">
        <v>13162.0</v>
      </c>
      <c r="I12" s="5">
        <v>0.0</v>
      </c>
      <c r="J12" s="5">
        <v>0.0</v>
      </c>
      <c r="K12" s="5">
        <f t="shared" si="6"/>
        <v>-14</v>
      </c>
      <c r="L12" s="5" t="s">
        <v>97</v>
      </c>
      <c r="M12" s="5">
        <v>2391.0</v>
      </c>
      <c r="N12" s="6">
        <f t="shared" si="4"/>
        <v>797</v>
      </c>
      <c r="O12" s="5">
        <v>2.0</v>
      </c>
      <c r="P12" s="5" t="s">
        <v>29</v>
      </c>
      <c r="Q12" s="5" t="s">
        <v>126</v>
      </c>
      <c r="R12" s="5" t="s">
        <v>127</v>
      </c>
      <c r="S12" s="5" t="s">
        <v>128</v>
      </c>
      <c r="T12" s="5" t="s">
        <v>129</v>
      </c>
      <c r="U12" s="5" t="s">
        <v>130</v>
      </c>
      <c r="V12" s="5" t="s">
        <v>131</v>
      </c>
      <c r="W12" s="7" t="s">
        <v>132</v>
      </c>
      <c r="Y12" s="5" t="s">
        <v>133</v>
      </c>
    </row>
    <row r="13">
      <c r="A13" s="5">
        <v>12.0</v>
      </c>
      <c r="B13" s="5" t="s">
        <v>124</v>
      </c>
      <c r="C13" s="5" t="s">
        <v>85</v>
      </c>
      <c r="D13" s="5" t="s">
        <v>26</v>
      </c>
      <c r="E13" s="5">
        <v>13242.0</v>
      </c>
      <c r="F13" s="5">
        <v>13496.0</v>
      </c>
      <c r="G13" s="5">
        <v>13191.0</v>
      </c>
      <c r="H13" s="5">
        <v>13496.0</v>
      </c>
      <c r="I13" s="5">
        <f>E13-G13</f>
        <v>51</v>
      </c>
      <c r="J13" s="5">
        <v>0.0</v>
      </c>
      <c r="K13" s="5">
        <f t="shared" si="6"/>
        <v>30</v>
      </c>
      <c r="L13" s="5" t="s">
        <v>97</v>
      </c>
      <c r="M13" s="5">
        <v>306.0</v>
      </c>
      <c r="N13" s="6">
        <f t="shared" si="4"/>
        <v>102</v>
      </c>
      <c r="O13" s="5">
        <v>3.0</v>
      </c>
      <c r="P13" s="5" t="s">
        <v>29</v>
      </c>
      <c r="Q13" s="5" t="s">
        <v>134</v>
      </c>
      <c r="R13" s="5" t="s">
        <v>135</v>
      </c>
      <c r="S13" s="5" t="s">
        <v>136</v>
      </c>
      <c r="T13" s="5" t="s">
        <v>137</v>
      </c>
      <c r="U13" s="5" t="s">
        <v>138</v>
      </c>
      <c r="V13" s="5" t="s">
        <v>139</v>
      </c>
      <c r="W13" s="7" t="s">
        <v>140</v>
      </c>
      <c r="Y13" s="5" t="s">
        <v>141</v>
      </c>
    </row>
    <row r="14">
      <c r="A14" s="5">
        <v>13.0</v>
      </c>
      <c r="B14" s="5" t="s">
        <v>124</v>
      </c>
      <c r="C14" s="5" t="s">
        <v>85</v>
      </c>
      <c r="D14" s="5" t="s">
        <v>142</v>
      </c>
      <c r="E14" s="5">
        <v>13511.0</v>
      </c>
      <c r="F14" s="5">
        <v>14734.0</v>
      </c>
      <c r="G14" s="5">
        <v>13511.0</v>
      </c>
      <c r="H14" s="5">
        <v>14734.0</v>
      </c>
      <c r="I14" s="5">
        <v>0.0</v>
      </c>
      <c r="J14" s="5">
        <v>0.0</v>
      </c>
      <c r="K14" s="5">
        <f t="shared" si="6"/>
        <v>16</v>
      </c>
      <c r="L14" s="5" t="s">
        <v>97</v>
      </c>
      <c r="M14" s="5">
        <v>1224.0</v>
      </c>
      <c r="N14" s="6">
        <f t="shared" si="4"/>
        <v>408</v>
      </c>
      <c r="O14" s="5">
        <v>2.0</v>
      </c>
      <c r="P14" s="5" t="s">
        <v>29</v>
      </c>
      <c r="Q14" s="5" t="s">
        <v>143</v>
      </c>
      <c r="R14" s="5" t="s">
        <v>144</v>
      </c>
      <c r="S14" s="5" t="s">
        <v>145</v>
      </c>
      <c r="T14" s="5" t="s">
        <v>146</v>
      </c>
      <c r="U14" s="5" t="s">
        <v>147</v>
      </c>
      <c r="V14" s="5" t="s">
        <v>148</v>
      </c>
      <c r="W14" s="7" t="s">
        <v>149</v>
      </c>
      <c r="Y14" s="5" t="s">
        <v>150</v>
      </c>
    </row>
    <row r="15">
      <c r="A15" s="5">
        <v>14.0</v>
      </c>
      <c r="B15" s="5" t="s">
        <v>124</v>
      </c>
      <c r="C15" s="5" t="s">
        <v>85</v>
      </c>
      <c r="D15" s="5" t="s">
        <v>151</v>
      </c>
      <c r="E15" s="5">
        <v>14771.0</v>
      </c>
      <c r="F15" s="5">
        <v>15241.0</v>
      </c>
      <c r="G15" s="5">
        <v>14771.0</v>
      </c>
      <c r="H15" s="5">
        <v>15241.0</v>
      </c>
      <c r="I15" s="5">
        <v>0.0</v>
      </c>
      <c r="J15" s="5">
        <v>0.0</v>
      </c>
      <c r="K15" s="5">
        <f t="shared" si="6"/>
        <v>38</v>
      </c>
      <c r="L15" s="5" t="s">
        <v>97</v>
      </c>
      <c r="M15" s="5">
        <v>471.0</v>
      </c>
      <c r="N15" s="6">
        <f t="shared" si="4"/>
        <v>157</v>
      </c>
      <c r="O15" s="5">
        <v>2.0</v>
      </c>
      <c r="P15" s="5" t="s">
        <v>29</v>
      </c>
      <c r="Q15" s="5" t="s">
        <v>152</v>
      </c>
      <c r="R15" s="5" t="s">
        <v>153</v>
      </c>
      <c r="S15" s="5" t="s">
        <v>154</v>
      </c>
      <c r="T15" s="5" t="s">
        <v>155</v>
      </c>
      <c r="U15" s="5" t="s">
        <v>156</v>
      </c>
      <c r="V15" s="5" t="s">
        <v>157</v>
      </c>
      <c r="W15" s="7" t="s">
        <v>158</v>
      </c>
      <c r="Y15" s="5" t="s">
        <v>159</v>
      </c>
    </row>
    <row r="16">
      <c r="A16" s="5">
        <v>15.0</v>
      </c>
      <c r="B16" s="5" t="s">
        <v>124</v>
      </c>
      <c r="C16" s="5" t="s">
        <v>85</v>
      </c>
      <c r="D16" s="5" t="s">
        <v>160</v>
      </c>
      <c r="E16" s="5">
        <v>15254.0</v>
      </c>
      <c r="F16" s="5">
        <v>16453.0</v>
      </c>
      <c r="G16" s="5">
        <v>15254.0</v>
      </c>
      <c r="H16" s="5">
        <v>16453.0</v>
      </c>
      <c r="I16" s="5">
        <v>0.0</v>
      </c>
      <c r="J16" s="5">
        <v>0.0</v>
      </c>
      <c r="K16" s="5">
        <f t="shared" si="6"/>
        <v>14</v>
      </c>
      <c r="L16" s="5" t="s">
        <v>97</v>
      </c>
      <c r="M16" s="5">
        <v>1200.0</v>
      </c>
      <c r="N16" s="6">
        <f t="shared" si="4"/>
        <v>400</v>
      </c>
      <c r="O16" s="5">
        <v>2.0</v>
      </c>
      <c r="P16" s="5" t="s">
        <v>75</v>
      </c>
      <c r="Q16" s="5" t="s">
        <v>161</v>
      </c>
      <c r="R16" s="5" t="s">
        <v>162</v>
      </c>
      <c r="S16" s="5" t="s">
        <v>163</v>
      </c>
      <c r="T16" s="5" t="s">
        <v>164</v>
      </c>
      <c r="U16" s="5" t="s">
        <v>165</v>
      </c>
      <c r="V16" s="5" t="s">
        <v>166</v>
      </c>
      <c r="W16" s="7" t="s">
        <v>167</v>
      </c>
      <c r="Y16" s="5" t="s">
        <v>168</v>
      </c>
    </row>
    <row r="17">
      <c r="A17" s="5">
        <v>16.0</v>
      </c>
      <c r="B17" s="12" t="s">
        <v>64</v>
      </c>
      <c r="C17" s="5" t="s">
        <v>169</v>
      </c>
      <c r="D17" s="5" t="s">
        <v>26</v>
      </c>
      <c r="E17" s="5">
        <v>16475.0</v>
      </c>
      <c r="F17" s="5">
        <v>16669.0</v>
      </c>
      <c r="G17" s="5">
        <v>16475.0</v>
      </c>
      <c r="H17" s="5">
        <v>16669.0</v>
      </c>
      <c r="I17" s="5">
        <v>0.0</v>
      </c>
      <c r="J17" s="5">
        <v>0.0</v>
      </c>
      <c r="K17" s="5">
        <f t="shared" si="6"/>
        <v>23</v>
      </c>
      <c r="L17" s="5" t="s">
        <v>97</v>
      </c>
      <c r="M17" s="5">
        <v>195.0</v>
      </c>
      <c r="N17" s="5">
        <v>64.0</v>
      </c>
      <c r="O17" s="5">
        <v>2.0</v>
      </c>
      <c r="P17" s="5" t="s">
        <v>29</v>
      </c>
      <c r="Q17" s="5" t="s">
        <v>170</v>
      </c>
      <c r="R17" s="5" t="s">
        <v>171</v>
      </c>
      <c r="S17" s="5" t="s">
        <v>172</v>
      </c>
      <c r="T17" s="5" t="s">
        <v>173</v>
      </c>
      <c r="U17" s="5" t="s">
        <v>174</v>
      </c>
      <c r="V17" s="5" t="s">
        <v>175</v>
      </c>
      <c r="W17" s="11" t="s">
        <v>176</v>
      </c>
      <c r="Y17" s="5" t="s">
        <v>177</v>
      </c>
    </row>
    <row r="18">
      <c r="A18" s="5">
        <v>17.0</v>
      </c>
      <c r="B18" s="12" t="s">
        <v>64</v>
      </c>
      <c r="C18" s="5" t="s">
        <v>169</v>
      </c>
      <c r="D18" s="5" t="s">
        <v>26</v>
      </c>
      <c r="E18" s="5">
        <v>16742.0</v>
      </c>
      <c r="F18" s="5">
        <v>17065.0</v>
      </c>
      <c r="G18" s="5">
        <v>16742.0</v>
      </c>
      <c r="H18" s="5">
        <v>17065.0</v>
      </c>
      <c r="I18" s="5">
        <v>0.0</v>
      </c>
      <c r="J18" s="5">
        <v>0.0</v>
      </c>
      <c r="K18" s="5">
        <f t="shared" si="6"/>
        <v>74</v>
      </c>
      <c r="L18" s="5" t="s">
        <v>97</v>
      </c>
      <c r="M18" s="5">
        <v>324.0</v>
      </c>
      <c r="N18" s="5">
        <v>107.0</v>
      </c>
      <c r="O18" s="5">
        <v>2.0</v>
      </c>
      <c r="P18" s="5" t="s">
        <v>29</v>
      </c>
      <c r="Q18" s="12" t="s">
        <v>178</v>
      </c>
      <c r="R18" s="5" t="s">
        <v>179</v>
      </c>
      <c r="S18" s="5" t="s">
        <v>180</v>
      </c>
      <c r="T18" s="5" t="s">
        <v>181</v>
      </c>
      <c r="U18" s="5" t="s">
        <v>182</v>
      </c>
      <c r="V18" s="5" t="s">
        <v>175</v>
      </c>
      <c r="W18" s="11" t="s">
        <v>183</v>
      </c>
    </row>
    <row r="19">
      <c r="A19" s="5">
        <v>18.0</v>
      </c>
      <c r="B19" s="12" t="s">
        <v>64</v>
      </c>
      <c r="C19" s="5" t="s">
        <v>169</v>
      </c>
      <c r="D19" s="13" t="s">
        <v>184</v>
      </c>
      <c r="E19" s="5">
        <v>17073.0</v>
      </c>
      <c r="F19" s="5">
        <v>17588.0</v>
      </c>
      <c r="G19" s="5">
        <v>17073.0</v>
      </c>
      <c r="H19" s="5">
        <v>17588.0</v>
      </c>
      <c r="I19" s="5">
        <v>0.0</v>
      </c>
      <c r="J19" s="5">
        <v>0.0</v>
      </c>
      <c r="K19" s="5">
        <f>G19-H18</f>
        <v>8</v>
      </c>
      <c r="L19" s="5" t="s">
        <v>97</v>
      </c>
      <c r="M19" s="5">
        <v>516.0</v>
      </c>
      <c r="N19" s="5">
        <v>171.0</v>
      </c>
      <c r="O19" s="5">
        <v>3.0</v>
      </c>
      <c r="P19" s="5" t="s">
        <v>29</v>
      </c>
      <c r="Q19" s="5" t="s">
        <v>185</v>
      </c>
      <c r="R19" s="5" t="s">
        <v>186</v>
      </c>
      <c r="S19" s="5" t="s">
        <v>187</v>
      </c>
      <c r="T19" s="5" t="s">
        <v>188</v>
      </c>
      <c r="U19" s="12" t="s">
        <v>189</v>
      </c>
      <c r="V19" s="5" t="s">
        <v>190</v>
      </c>
      <c r="W19" s="11" t="s">
        <v>191</v>
      </c>
    </row>
    <row r="20">
      <c r="A20" s="5">
        <v>19.0</v>
      </c>
      <c r="B20" s="12" t="s">
        <v>64</v>
      </c>
      <c r="C20" s="5" t="s">
        <v>169</v>
      </c>
      <c r="D20" s="5" t="s">
        <v>26</v>
      </c>
      <c r="E20" s="5">
        <v>17576.0</v>
      </c>
      <c r="F20" s="5">
        <v>18073.0</v>
      </c>
      <c r="G20" s="5">
        <v>17576.0</v>
      </c>
      <c r="H20" s="5">
        <v>18073.0</v>
      </c>
      <c r="I20" s="5">
        <v>0.0</v>
      </c>
      <c r="J20" s="5">
        <v>0.0</v>
      </c>
      <c r="K20" s="5">
        <f t="shared" ref="K20:K24" si="7">if(L20="plus",if(G20&gt;H19,G20+1-H19,if(G20=H19,0,G20-1-H19)),if(H20&lt;G19,H20-1-G19,if(H20=G19,0,H20-G19)))</f>
        <v>-13</v>
      </c>
      <c r="L20" s="5" t="s">
        <v>97</v>
      </c>
      <c r="M20" s="5">
        <v>498.0</v>
      </c>
      <c r="N20" s="5">
        <v>165.0</v>
      </c>
      <c r="O20" s="5">
        <v>2.0</v>
      </c>
      <c r="P20" s="5" t="s">
        <v>29</v>
      </c>
      <c r="Q20" s="5" t="s">
        <v>192</v>
      </c>
      <c r="R20" s="5" t="s">
        <v>193</v>
      </c>
      <c r="S20" s="5" t="s">
        <v>194</v>
      </c>
      <c r="T20" s="5" t="s">
        <v>195</v>
      </c>
      <c r="U20" s="5" t="s">
        <v>196</v>
      </c>
      <c r="V20" s="5" t="s">
        <v>197</v>
      </c>
      <c r="W20" s="11" t="s">
        <v>198</v>
      </c>
    </row>
    <row r="21">
      <c r="A21" s="5">
        <v>20.0</v>
      </c>
      <c r="B21" s="12" t="s">
        <v>64</v>
      </c>
      <c r="C21" s="5" t="s">
        <v>169</v>
      </c>
      <c r="D21" s="5" t="s">
        <v>26</v>
      </c>
      <c r="E21" s="5">
        <v>18070.0</v>
      </c>
      <c r="F21" s="5">
        <v>18555.0</v>
      </c>
      <c r="G21" s="5">
        <v>18070.0</v>
      </c>
      <c r="H21" s="5">
        <v>18555.0</v>
      </c>
      <c r="I21" s="5">
        <v>0.0</v>
      </c>
      <c r="J21" s="5">
        <v>0.0</v>
      </c>
      <c r="K21" s="5">
        <f t="shared" si="7"/>
        <v>-4</v>
      </c>
      <c r="L21" s="5" t="s">
        <v>97</v>
      </c>
      <c r="M21" s="5">
        <v>486.0</v>
      </c>
      <c r="N21" s="5">
        <v>161.0</v>
      </c>
      <c r="O21" s="5">
        <v>1.0</v>
      </c>
      <c r="P21" s="5" t="s">
        <v>75</v>
      </c>
      <c r="Q21" s="5" t="s">
        <v>199</v>
      </c>
      <c r="R21" s="5" t="s">
        <v>200</v>
      </c>
      <c r="S21" s="5" t="s">
        <v>201</v>
      </c>
      <c r="T21" s="5" t="s">
        <v>202</v>
      </c>
      <c r="U21" s="12" t="s">
        <v>203</v>
      </c>
      <c r="V21" s="5" t="s">
        <v>197</v>
      </c>
      <c r="W21" s="7" t="s">
        <v>204</v>
      </c>
    </row>
    <row r="22">
      <c r="A22" s="5">
        <v>21.0</v>
      </c>
      <c r="B22" s="12" t="s">
        <v>37</v>
      </c>
      <c r="C22" s="5" t="s">
        <v>38</v>
      </c>
      <c r="D22" s="5" t="s">
        <v>26</v>
      </c>
      <c r="E22" s="5">
        <v>18569.0</v>
      </c>
      <c r="F22" s="5">
        <v>18919.0</v>
      </c>
      <c r="G22" s="5">
        <v>18569.0</v>
      </c>
      <c r="H22" s="5">
        <v>18919.0</v>
      </c>
      <c r="I22" s="5">
        <v>0.0</v>
      </c>
      <c r="J22" s="5">
        <v>0.0</v>
      </c>
      <c r="K22" s="5">
        <f t="shared" si="7"/>
        <v>15</v>
      </c>
      <c r="L22" s="5" t="s">
        <v>97</v>
      </c>
      <c r="M22" s="5">
        <v>351.0</v>
      </c>
      <c r="N22" s="5">
        <v>116.0</v>
      </c>
      <c r="O22" s="5">
        <v>2.0</v>
      </c>
      <c r="P22" s="5" t="s">
        <v>29</v>
      </c>
      <c r="Q22" s="5" t="s">
        <v>205</v>
      </c>
      <c r="R22" s="5" t="s">
        <v>206</v>
      </c>
      <c r="S22" s="5" t="s">
        <v>207</v>
      </c>
      <c r="T22" s="5" t="s">
        <v>208</v>
      </c>
      <c r="U22" s="5" t="s">
        <v>209</v>
      </c>
      <c r="V22" s="5" t="s">
        <v>210</v>
      </c>
      <c r="W22" s="7" t="s">
        <v>211</v>
      </c>
      <c r="Y22" s="5" t="s">
        <v>212</v>
      </c>
    </row>
    <row r="23">
      <c r="A23" s="5">
        <v>22.0</v>
      </c>
      <c r="B23" s="5" t="s">
        <v>37</v>
      </c>
      <c r="C23" s="5" t="s">
        <v>38</v>
      </c>
      <c r="D23" s="5" t="s">
        <v>213</v>
      </c>
      <c r="E23" s="5">
        <v>18923.0</v>
      </c>
      <c r="F23" s="5">
        <v>19942.0</v>
      </c>
      <c r="G23" s="5">
        <v>18923.0</v>
      </c>
      <c r="H23" s="5">
        <v>19942.0</v>
      </c>
      <c r="I23" s="5">
        <v>0.0</v>
      </c>
      <c r="J23" s="5">
        <v>0.0</v>
      </c>
      <c r="K23" s="5">
        <f t="shared" si="7"/>
        <v>5</v>
      </c>
      <c r="L23" s="5" t="s">
        <v>97</v>
      </c>
      <c r="M23" s="5">
        <v>1020.0</v>
      </c>
      <c r="N23" s="5">
        <v>339.0</v>
      </c>
      <c r="O23" s="5">
        <v>2.0</v>
      </c>
      <c r="P23" s="5" t="s">
        <v>29</v>
      </c>
      <c r="Q23" s="5" t="s">
        <v>214</v>
      </c>
      <c r="R23" s="5" t="s">
        <v>215</v>
      </c>
      <c r="S23" s="5" t="s">
        <v>216</v>
      </c>
      <c r="T23" s="5" t="s">
        <v>217</v>
      </c>
      <c r="U23" s="5" t="s">
        <v>218</v>
      </c>
      <c r="V23" s="5" t="s">
        <v>210</v>
      </c>
      <c r="W23" s="7" t="s">
        <v>219</v>
      </c>
      <c r="Y23" s="5" t="s">
        <v>220</v>
      </c>
    </row>
    <row r="24">
      <c r="A24" s="5">
        <v>23.0</v>
      </c>
      <c r="B24" s="5" t="s">
        <v>221</v>
      </c>
      <c r="C24" s="5"/>
      <c r="D24" s="14"/>
      <c r="E24" s="14">
        <v>20018.0</v>
      </c>
      <c r="F24" s="5">
        <v>20092.0</v>
      </c>
      <c r="G24" s="14">
        <v>20018.0</v>
      </c>
      <c r="H24" s="5">
        <v>20092.0</v>
      </c>
      <c r="I24" s="5">
        <v>0.0</v>
      </c>
      <c r="J24" s="5">
        <v>0.0</v>
      </c>
      <c r="K24" s="5">
        <f t="shared" si="7"/>
        <v>77</v>
      </c>
      <c r="L24" s="5" t="s">
        <v>97</v>
      </c>
      <c r="M24" s="6">
        <f>H24-G24</f>
        <v>74</v>
      </c>
      <c r="N24" s="5" t="s">
        <v>222</v>
      </c>
      <c r="O24" s="5" t="s">
        <v>222</v>
      </c>
      <c r="P24" s="5" t="s">
        <v>222</v>
      </c>
      <c r="Q24" s="5" t="s">
        <v>223</v>
      </c>
      <c r="R24" s="5" t="s">
        <v>224</v>
      </c>
      <c r="S24" s="5"/>
      <c r="T24" s="5"/>
      <c r="U24" s="5"/>
      <c r="V24" s="5"/>
      <c r="W24" s="5"/>
    </row>
    <row r="25">
      <c r="A25" s="5">
        <v>24.0</v>
      </c>
      <c r="B25" s="5" t="s">
        <v>37</v>
      </c>
      <c r="C25" s="5" t="s">
        <v>38</v>
      </c>
      <c r="D25" s="5" t="s">
        <v>26</v>
      </c>
      <c r="E25" s="14">
        <v>20140.0</v>
      </c>
      <c r="F25" s="5">
        <v>20733.0</v>
      </c>
      <c r="G25" s="14">
        <v>20140.0</v>
      </c>
      <c r="H25" s="5">
        <v>20733.0</v>
      </c>
      <c r="I25" s="5">
        <v>0.0</v>
      </c>
      <c r="J25" s="5">
        <v>0.0</v>
      </c>
      <c r="K25" s="5">
        <f>if(L25="plus",if(G25&gt;H23,G25+1-H23,if(G25=H23,0,G25-1-H23)),if(H25&lt;G23,H25-1-G23,if(H25=G23,0,H25-G23)))</f>
        <v>199</v>
      </c>
      <c r="L25" s="5" t="s">
        <v>97</v>
      </c>
      <c r="M25" s="5">
        <v>594.0</v>
      </c>
      <c r="N25" s="5">
        <v>197.0</v>
      </c>
      <c r="O25" s="5">
        <v>1.0</v>
      </c>
      <c r="P25" s="5" t="s">
        <v>29</v>
      </c>
      <c r="Q25" s="5" t="s">
        <v>225</v>
      </c>
      <c r="R25" s="5" t="s">
        <v>226</v>
      </c>
      <c r="S25" s="5" t="s">
        <v>227</v>
      </c>
      <c r="T25" s="5" t="s">
        <v>228</v>
      </c>
      <c r="U25" s="5" t="s">
        <v>229</v>
      </c>
      <c r="V25" s="5" t="s">
        <v>230</v>
      </c>
      <c r="W25" s="7" t="s">
        <v>231</v>
      </c>
      <c r="Y25" s="5" t="s">
        <v>232</v>
      </c>
    </row>
    <row r="26">
      <c r="A26" s="5">
        <v>25.0</v>
      </c>
      <c r="B26" s="5" t="s">
        <v>37</v>
      </c>
      <c r="C26" s="5" t="s">
        <v>38</v>
      </c>
      <c r="D26" s="5" t="s">
        <v>26</v>
      </c>
      <c r="E26" s="5">
        <v>20826.0</v>
      </c>
      <c r="F26" s="5">
        <v>21008.0</v>
      </c>
      <c r="G26" s="14">
        <v>20140.0</v>
      </c>
      <c r="H26" s="5">
        <v>21008.0</v>
      </c>
      <c r="I26" s="5">
        <v>686.0</v>
      </c>
      <c r="J26" s="5">
        <v>0.0</v>
      </c>
      <c r="K26" s="5">
        <f>if(L26="plus",if(G26&gt;H23,G26+1-H23,if(G26=H23,0,G26-1-H23)),if(H26&lt;G23,H26-1-G23,if(H26=G23,0,H26-G23)))</f>
        <v>199</v>
      </c>
      <c r="L26" s="5" t="s">
        <v>97</v>
      </c>
      <c r="M26" s="5">
        <v>868.0</v>
      </c>
      <c r="N26" s="5" t="s">
        <v>233</v>
      </c>
      <c r="O26" s="5">
        <v>1.0</v>
      </c>
      <c r="P26" s="5" t="s">
        <v>29</v>
      </c>
      <c r="Q26" s="5" t="s">
        <v>234</v>
      </c>
      <c r="R26" s="5" t="s">
        <v>235</v>
      </c>
      <c r="S26" s="5" t="s">
        <v>236</v>
      </c>
      <c r="T26" s="5" t="s">
        <v>237</v>
      </c>
      <c r="U26" s="5" t="s">
        <v>238</v>
      </c>
      <c r="V26" s="5" t="s">
        <v>239</v>
      </c>
      <c r="W26" s="7" t="s">
        <v>240</v>
      </c>
      <c r="Y26" s="5" t="s">
        <v>241</v>
      </c>
    </row>
    <row r="27">
      <c r="A27" s="5">
        <v>26.0</v>
      </c>
      <c r="B27" s="5" t="s">
        <v>37</v>
      </c>
      <c r="C27" s="5" t="s">
        <v>38</v>
      </c>
      <c r="D27" s="5" t="s">
        <v>242</v>
      </c>
      <c r="E27" s="5">
        <v>21115.0</v>
      </c>
      <c r="F27" s="5">
        <v>31227.0</v>
      </c>
      <c r="G27" s="5">
        <v>21115.0</v>
      </c>
      <c r="H27" s="5">
        <v>31227.0</v>
      </c>
      <c r="I27" s="5">
        <v>0.0</v>
      </c>
      <c r="J27" s="5">
        <v>0.0</v>
      </c>
      <c r="K27" s="5">
        <f t="shared" ref="K27:K36" si="8">if(L27="plus",if(G27&gt;H26,G27+1-H26,if(G27=H26,0,G27-1-H26)),if(H27&lt;G26,H27-1-G26,if(H27=G26,0,H27-G26)))</f>
        <v>108</v>
      </c>
      <c r="L27" s="1" t="s">
        <v>97</v>
      </c>
      <c r="M27" s="3">
        <v>10113.0</v>
      </c>
      <c r="N27" s="3">
        <v>3370.0</v>
      </c>
      <c r="O27" s="3">
        <v>1.0</v>
      </c>
      <c r="P27" s="3" t="s">
        <v>65</v>
      </c>
      <c r="Q27" s="1" t="s">
        <v>243</v>
      </c>
      <c r="R27" s="3" t="s">
        <v>244</v>
      </c>
      <c r="S27" s="15" t="s">
        <v>245</v>
      </c>
      <c r="T27" s="16" t="s">
        <v>246</v>
      </c>
      <c r="U27" s="15" t="s">
        <v>247</v>
      </c>
      <c r="V27" s="3" t="s">
        <v>248</v>
      </c>
      <c r="W27" s="7" t="s">
        <v>249</v>
      </c>
      <c r="Y27" s="5" t="s">
        <v>250</v>
      </c>
    </row>
    <row r="28">
      <c r="A28" s="5">
        <v>27.0</v>
      </c>
      <c r="B28" s="5" t="s">
        <v>74</v>
      </c>
      <c r="C28" s="5" t="s">
        <v>64</v>
      </c>
      <c r="D28" s="14" t="s">
        <v>251</v>
      </c>
      <c r="E28" s="14">
        <v>31224.0</v>
      </c>
      <c r="F28" s="17">
        <v>33755.0</v>
      </c>
      <c r="G28" s="5">
        <v>31224.0</v>
      </c>
      <c r="H28" s="17">
        <v>33755.0</v>
      </c>
      <c r="I28" s="5">
        <v>0.0</v>
      </c>
      <c r="J28" s="5">
        <v>0.0</v>
      </c>
      <c r="K28" s="5">
        <f t="shared" si="8"/>
        <v>-4</v>
      </c>
      <c r="L28" s="5" t="s">
        <v>97</v>
      </c>
      <c r="M28" s="5">
        <v>2532.0</v>
      </c>
      <c r="N28" s="5">
        <v>843.0</v>
      </c>
      <c r="O28" s="5">
        <v>3.0</v>
      </c>
      <c r="P28" s="5" t="s">
        <v>29</v>
      </c>
      <c r="Q28" s="5" t="s">
        <v>252</v>
      </c>
      <c r="R28" s="5" t="s">
        <v>253</v>
      </c>
      <c r="S28" s="5" t="s">
        <v>254</v>
      </c>
      <c r="T28" s="5" t="s">
        <v>255</v>
      </c>
      <c r="U28" s="5" t="s">
        <v>256</v>
      </c>
      <c r="V28" s="5" t="s">
        <v>210</v>
      </c>
      <c r="W28" s="11" t="s">
        <v>249</v>
      </c>
    </row>
    <row r="29">
      <c r="A29" s="5">
        <v>28.0</v>
      </c>
      <c r="B29" s="5" t="s">
        <v>74</v>
      </c>
      <c r="C29" s="5" t="s">
        <v>64</v>
      </c>
      <c r="D29" s="5" t="s">
        <v>251</v>
      </c>
      <c r="E29" s="5">
        <v>33755.0</v>
      </c>
      <c r="F29" s="5">
        <v>35986.0</v>
      </c>
      <c r="G29" s="5">
        <v>33755.0</v>
      </c>
      <c r="H29" s="5">
        <v>35986.0</v>
      </c>
      <c r="I29" s="5">
        <v>0.0</v>
      </c>
      <c r="J29" s="5">
        <v>0.0</v>
      </c>
      <c r="K29" s="5">
        <f t="shared" si="8"/>
        <v>0</v>
      </c>
      <c r="L29" s="5" t="s">
        <v>97</v>
      </c>
      <c r="M29" s="5">
        <v>2232.0</v>
      </c>
      <c r="N29" s="5">
        <v>744.0</v>
      </c>
      <c r="O29" s="5">
        <v>2.0</v>
      </c>
      <c r="P29" s="5" t="s">
        <v>29</v>
      </c>
      <c r="Q29" s="5" t="s">
        <v>257</v>
      </c>
      <c r="R29" s="5" t="s">
        <v>258</v>
      </c>
      <c r="S29" s="5" t="s">
        <v>259</v>
      </c>
      <c r="T29" s="5" t="s">
        <v>260</v>
      </c>
      <c r="U29" s="5" t="s">
        <v>256</v>
      </c>
      <c r="V29" s="5" t="s">
        <v>261</v>
      </c>
      <c r="W29" s="7" t="s">
        <v>262</v>
      </c>
    </row>
    <row r="30">
      <c r="A30" s="5">
        <v>29.0</v>
      </c>
      <c r="B30" s="5" t="s">
        <v>74</v>
      </c>
      <c r="C30" s="5" t="s">
        <v>64</v>
      </c>
      <c r="D30" s="5" t="s">
        <v>251</v>
      </c>
      <c r="E30" s="5">
        <v>35986.0</v>
      </c>
      <c r="F30" s="5">
        <v>37971.0</v>
      </c>
      <c r="G30" s="5">
        <v>35986.0</v>
      </c>
      <c r="H30" s="5">
        <v>37971.0</v>
      </c>
      <c r="I30" s="5">
        <v>0.0</v>
      </c>
      <c r="J30" s="5">
        <v>0.0</v>
      </c>
      <c r="K30" s="5">
        <f t="shared" si="8"/>
        <v>0</v>
      </c>
      <c r="L30" s="5" t="s">
        <v>97</v>
      </c>
      <c r="M30" s="5">
        <v>1986.0</v>
      </c>
      <c r="N30" s="5">
        <v>661.0</v>
      </c>
      <c r="O30" s="5">
        <v>1.0</v>
      </c>
      <c r="P30" s="5" t="s">
        <v>75</v>
      </c>
      <c r="Q30" s="5" t="s">
        <v>263</v>
      </c>
      <c r="R30" s="5" t="s">
        <v>264</v>
      </c>
      <c r="S30" s="5" t="s">
        <v>265</v>
      </c>
      <c r="T30" s="5" t="s">
        <v>266</v>
      </c>
      <c r="U30" s="5" t="s">
        <v>267</v>
      </c>
      <c r="V30" s="5" t="s">
        <v>268</v>
      </c>
      <c r="W30" s="7" t="s">
        <v>269</v>
      </c>
    </row>
    <row r="31">
      <c r="A31" s="5">
        <v>30.0</v>
      </c>
      <c r="B31" s="5" t="s">
        <v>74</v>
      </c>
      <c r="C31" s="5" t="s">
        <v>64</v>
      </c>
      <c r="D31" s="5" t="s">
        <v>26</v>
      </c>
      <c r="E31" s="5">
        <v>37985.0</v>
      </c>
      <c r="F31" s="5">
        <v>38272.0</v>
      </c>
      <c r="G31" s="5">
        <v>37985.0</v>
      </c>
      <c r="H31" s="5">
        <v>38272.0</v>
      </c>
      <c r="I31" s="5">
        <v>0.0</v>
      </c>
      <c r="J31" s="5">
        <v>0.0</v>
      </c>
      <c r="K31" s="5">
        <f t="shared" si="8"/>
        <v>15</v>
      </c>
      <c r="L31" s="5" t="s">
        <v>97</v>
      </c>
      <c r="M31" s="5">
        <v>288.0</v>
      </c>
      <c r="N31" s="5">
        <v>95.0</v>
      </c>
      <c r="O31" s="5">
        <v>2.0</v>
      </c>
      <c r="P31" s="5" t="s">
        <v>29</v>
      </c>
      <c r="Q31" s="5" t="s">
        <v>270</v>
      </c>
      <c r="R31" s="5" t="s">
        <v>271</v>
      </c>
      <c r="S31" s="5" t="s">
        <v>272</v>
      </c>
      <c r="T31" s="5" t="s">
        <v>273</v>
      </c>
      <c r="U31" s="5" t="s">
        <v>267</v>
      </c>
      <c r="V31" s="5" t="s">
        <v>268</v>
      </c>
      <c r="W31" s="11" t="s">
        <v>274</v>
      </c>
    </row>
    <row r="32">
      <c r="A32" s="5">
        <v>31.0</v>
      </c>
      <c r="B32" s="5" t="s">
        <v>74</v>
      </c>
      <c r="C32" s="5" t="s">
        <v>64</v>
      </c>
      <c r="D32" s="5" t="s">
        <v>26</v>
      </c>
      <c r="E32" s="5">
        <v>38322.0</v>
      </c>
      <c r="F32" s="5">
        <v>38789.0</v>
      </c>
      <c r="G32" s="5">
        <v>38322.0</v>
      </c>
      <c r="H32" s="5">
        <v>38789.0</v>
      </c>
      <c r="I32" s="5">
        <v>0.0</v>
      </c>
      <c r="J32" s="5">
        <v>0.0</v>
      </c>
      <c r="K32" s="5">
        <f t="shared" si="8"/>
        <v>51</v>
      </c>
      <c r="L32" s="5" t="s">
        <v>97</v>
      </c>
      <c r="M32" s="5">
        <v>468.0</v>
      </c>
      <c r="N32" s="5">
        <v>155.0</v>
      </c>
      <c r="O32" s="5">
        <v>3.0</v>
      </c>
      <c r="P32" s="5" t="s">
        <v>29</v>
      </c>
      <c r="Q32" s="5" t="s">
        <v>275</v>
      </c>
      <c r="R32" s="5" t="s">
        <v>276</v>
      </c>
      <c r="S32" s="5" t="s">
        <v>277</v>
      </c>
      <c r="T32" s="5" t="s">
        <v>278</v>
      </c>
      <c r="U32" s="5" t="s">
        <v>267</v>
      </c>
      <c r="V32" s="5" t="s">
        <v>268</v>
      </c>
      <c r="W32" s="7" t="s">
        <v>279</v>
      </c>
    </row>
    <row r="33">
      <c r="A33" s="5">
        <v>32.0</v>
      </c>
      <c r="B33" s="5" t="s">
        <v>74</v>
      </c>
      <c r="C33" s="5" t="s">
        <v>64</v>
      </c>
      <c r="D33" s="5" t="s">
        <v>26</v>
      </c>
      <c r="E33" s="5">
        <v>38870.0</v>
      </c>
      <c r="F33" s="5">
        <v>39190.0</v>
      </c>
      <c r="G33" s="5">
        <v>38870.0</v>
      </c>
      <c r="H33" s="5">
        <v>39190.0</v>
      </c>
      <c r="I33" s="5">
        <v>0.0</v>
      </c>
      <c r="J33" s="5">
        <v>0.0</v>
      </c>
      <c r="K33" s="5">
        <f t="shared" si="8"/>
        <v>82</v>
      </c>
      <c r="L33" s="5" t="s">
        <v>97</v>
      </c>
      <c r="M33" s="5">
        <v>321.0</v>
      </c>
      <c r="N33" s="5">
        <v>106.0</v>
      </c>
      <c r="O33" s="5">
        <v>2.0</v>
      </c>
      <c r="P33" s="5" t="s">
        <v>29</v>
      </c>
      <c r="Q33" s="5" t="s">
        <v>280</v>
      </c>
      <c r="R33" s="5" t="s">
        <v>281</v>
      </c>
      <c r="S33" s="5" t="s">
        <v>282</v>
      </c>
      <c r="T33" s="5" t="s">
        <v>283</v>
      </c>
      <c r="U33" s="5" t="s">
        <v>284</v>
      </c>
      <c r="V33" s="5" t="s">
        <v>285</v>
      </c>
      <c r="W33" s="7" t="s">
        <v>286</v>
      </c>
    </row>
    <row r="34">
      <c r="A34" s="5">
        <v>33.0</v>
      </c>
      <c r="B34" s="5" t="s">
        <v>74</v>
      </c>
      <c r="C34" s="5" t="s">
        <v>64</v>
      </c>
      <c r="D34" s="5" t="s">
        <v>287</v>
      </c>
      <c r="E34" s="5">
        <v>39187.0</v>
      </c>
      <c r="F34" s="5">
        <v>39819.0</v>
      </c>
      <c r="G34" s="5">
        <v>39187.0</v>
      </c>
      <c r="H34" s="5">
        <v>39819.0</v>
      </c>
      <c r="I34" s="5">
        <v>0.0</v>
      </c>
      <c r="J34" s="5">
        <v>0.0</v>
      </c>
      <c r="K34" s="5">
        <f t="shared" si="8"/>
        <v>-4</v>
      </c>
      <c r="L34" s="5" t="s">
        <v>97</v>
      </c>
      <c r="M34" s="5">
        <v>633.0</v>
      </c>
      <c r="N34" s="5">
        <v>210.0</v>
      </c>
      <c r="O34" s="5">
        <v>1.0</v>
      </c>
      <c r="P34" s="5" t="s">
        <v>75</v>
      </c>
      <c r="Q34" s="5" t="s">
        <v>288</v>
      </c>
      <c r="R34" s="5" t="s">
        <v>289</v>
      </c>
      <c r="S34" s="5" t="s">
        <v>290</v>
      </c>
      <c r="T34" s="5" t="s">
        <v>291</v>
      </c>
      <c r="U34" s="5" t="s">
        <v>267</v>
      </c>
      <c r="V34" s="5" t="s">
        <v>292</v>
      </c>
      <c r="W34" s="7" t="s">
        <v>293</v>
      </c>
    </row>
    <row r="35">
      <c r="A35" s="5">
        <v>34.0</v>
      </c>
      <c r="B35" s="5" t="s">
        <v>74</v>
      </c>
      <c r="C35" s="5" t="s">
        <v>64</v>
      </c>
      <c r="D35" s="5" t="s">
        <v>294</v>
      </c>
      <c r="E35" s="5">
        <v>39852.0</v>
      </c>
      <c r="F35" s="5">
        <v>40652.0</v>
      </c>
      <c r="G35" s="5">
        <v>39816.0</v>
      </c>
      <c r="H35" s="5">
        <v>40652.0</v>
      </c>
      <c r="I35" s="5">
        <v>36.0</v>
      </c>
      <c r="J35" s="5">
        <v>0.0</v>
      </c>
      <c r="K35" s="5">
        <f t="shared" si="8"/>
        <v>-4</v>
      </c>
      <c r="L35" s="5" t="s">
        <v>97</v>
      </c>
      <c r="M35" s="5">
        <v>837.0</v>
      </c>
      <c r="N35" s="5">
        <v>266.0</v>
      </c>
      <c r="O35" s="5">
        <v>3.0</v>
      </c>
      <c r="P35" s="5" t="s">
        <v>29</v>
      </c>
      <c r="Q35" s="5" t="s">
        <v>295</v>
      </c>
      <c r="R35" s="5" t="s">
        <v>296</v>
      </c>
      <c r="S35" s="5" t="s">
        <v>297</v>
      </c>
      <c r="T35" s="5" t="s">
        <v>298</v>
      </c>
      <c r="U35" s="5" t="s">
        <v>299</v>
      </c>
      <c r="V35" s="5" t="s">
        <v>300</v>
      </c>
      <c r="W35" s="7" t="s">
        <v>301</v>
      </c>
    </row>
    <row r="36">
      <c r="A36" s="5">
        <v>35.0</v>
      </c>
      <c r="B36" s="5" t="s">
        <v>74</v>
      </c>
      <c r="C36" s="5"/>
      <c r="D36" s="5" t="s">
        <v>26</v>
      </c>
      <c r="E36" s="5">
        <v>40656.0</v>
      </c>
      <c r="F36" s="5">
        <v>41102.0</v>
      </c>
      <c r="G36" s="5">
        <v>40656.0</v>
      </c>
      <c r="H36" s="5">
        <v>41102.0</v>
      </c>
      <c r="I36" s="5">
        <v>0.0</v>
      </c>
      <c r="J36" s="5">
        <v>0.0</v>
      </c>
      <c r="K36" s="5">
        <f t="shared" si="8"/>
        <v>5</v>
      </c>
      <c r="L36" s="5" t="s">
        <v>97</v>
      </c>
      <c r="M36" s="5">
        <v>447.0</v>
      </c>
      <c r="N36" s="5">
        <v>50.0</v>
      </c>
      <c r="O36" s="5">
        <v>3.0</v>
      </c>
      <c r="P36" s="5" t="s">
        <v>29</v>
      </c>
      <c r="Q36" s="5" t="s">
        <v>302</v>
      </c>
      <c r="R36" s="5" t="s">
        <v>303</v>
      </c>
      <c r="S36" s="5" t="s">
        <v>304</v>
      </c>
      <c r="T36" s="5" t="s">
        <v>305</v>
      </c>
      <c r="U36" s="5" t="s">
        <v>256</v>
      </c>
      <c r="V36" s="5" t="s">
        <v>306</v>
      </c>
      <c r="W36" s="7" t="s">
        <v>307</v>
      </c>
    </row>
    <row r="37">
      <c r="A37" s="5">
        <v>36.0</v>
      </c>
      <c r="B37" s="5" t="s">
        <v>64</v>
      </c>
      <c r="C37" s="5" t="s">
        <v>95</v>
      </c>
      <c r="D37" s="5" t="s">
        <v>26</v>
      </c>
      <c r="E37" s="5">
        <v>41294.0</v>
      </c>
      <c r="F37" s="5">
        <v>41641.0</v>
      </c>
      <c r="G37" s="5">
        <v>41090.0</v>
      </c>
      <c r="H37" s="5">
        <v>41641.0</v>
      </c>
      <c r="I37" s="5">
        <v>204.0</v>
      </c>
      <c r="J37" s="5">
        <v>0.0</v>
      </c>
      <c r="L37" s="5" t="s">
        <v>97</v>
      </c>
      <c r="M37" s="5">
        <v>552.0</v>
      </c>
      <c r="N37" s="5">
        <v>183.0</v>
      </c>
      <c r="O37" s="5">
        <v>2.0</v>
      </c>
      <c r="P37" s="5" t="s">
        <v>29</v>
      </c>
      <c r="Q37" s="5" t="s">
        <v>308</v>
      </c>
      <c r="R37" s="5" t="s">
        <v>309</v>
      </c>
      <c r="S37" s="5" t="s">
        <v>310</v>
      </c>
      <c r="T37" s="5" t="s">
        <v>311</v>
      </c>
      <c r="U37" s="5" t="s">
        <v>312</v>
      </c>
      <c r="V37" s="5" t="s">
        <v>313</v>
      </c>
      <c r="W37" s="11" t="s">
        <v>314</v>
      </c>
    </row>
    <row r="38">
      <c r="A38" s="5">
        <v>37.0</v>
      </c>
      <c r="B38" s="5" t="s">
        <v>64</v>
      </c>
      <c r="C38" s="5" t="s">
        <v>95</v>
      </c>
      <c r="D38" s="5" t="s">
        <v>26</v>
      </c>
      <c r="E38" s="5">
        <v>41634.0</v>
      </c>
      <c r="F38" s="5">
        <v>41966.0</v>
      </c>
      <c r="G38" s="5">
        <v>41634.0</v>
      </c>
      <c r="H38" s="5">
        <v>41966.0</v>
      </c>
      <c r="I38" s="5">
        <v>0.0</v>
      </c>
      <c r="J38" s="5">
        <v>0.0</v>
      </c>
      <c r="K38" s="5">
        <f>if(L38="plus",if(G38&gt;H37,G38+1-H37,if(G38=H37,0,G38-1-H37)),if(H38&lt;G37,H38-1-G37,if(H38=G37,0,H38-G37)))</f>
        <v>-8</v>
      </c>
      <c r="L38" s="5" t="s">
        <v>97</v>
      </c>
      <c r="M38" s="5">
        <v>333.0</v>
      </c>
      <c r="N38" s="5">
        <v>110.0</v>
      </c>
      <c r="O38" s="5">
        <v>3.0</v>
      </c>
      <c r="P38" s="5" t="s">
        <v>75</v>
      </c>
      <c r="Q38" s="5" t="s">
        <v>315</v>
      </c>
      <c r="R38" s="5" t="s">
        <v>316</v>
      </c>
      <c r="S38" s="5" t="s">
        <v>317</v>
      </c>
      <c r="T38" s="5" t="s">
        <v>318</v>
      </c>
      <c r="U38" s="5" t="s">
        <v>267</v>
      </c>
      <c r="V38" s="5" t="s">
        <v>319</v>
      </c>
      <c r="W38" s="11" t="s">
        <v>320</v>
      </c>
    </row>
    <row r="39">
      <c r="A39" s="5">
        <v>38.0</v>
      </c>
      <c r="B39" s="5" t="s">
        <v>64</v>
      </c>
      <c r="C39" s="5" t="s">
        <v>95</v>
      </c>
      <c r="D39" s="5" t="s">
        <v>26</v>
      </c>
      <c r="E39" s="5">
        <v>42202.0</v>
      </c>
      <c r="F39" s="5">
        <v>41963.0</v>
      </c>
      <c r="G39" s="5">
        <v>42202.0</v>
      </c>
      <c r="H39" s="5">
        <v>41963.0</v>
      </c>
      <c r="I39" s="5">
        <v>0.0</v>
      </c>
      <c r="J39" s="5">
        <v>0.0</v>
      </c>
      <c r="K39" s="5">
        <f>H39-H38</f>
        <v>-3</v>
      </c>
      <c r="L39" s="5" t="s">
        <v>28</v>
      </c>
      <c r="M39" s="5">
        <v>240.0</v>
      </c>
      <c r="N39" s="5">
        <v>79.0</v>
      </c>
      <c r="O39" s="5">
        <v>-1.0</v>
      </c>
      <c r="P39" s="5" t="s">
        <v>29</v>
      </c>
      <c r="Q39" s="5" t="s">
        <v>321</v>
      </c>
      <c r="R39" s="5" t="s">
        <v>322</v>
      </c>
      <c r="S39" s="5" t="s">
        <v>323</v>
      </c>
      <c r="T39" s="5" t="s">
        <v>318</v>
      </c>
      <c r="U39" s="5" t="s">
        <v>324</v>
      </c>
      <c r="V39" s="5" t="s">
        <v>319</v>
      </c>
      <c r="W39" s="7" t="s">
        <v>325</v>
      </c>
    </row>
    <row r="40">
      <c r="A40" s="5">
        <v>39.0</v>
      </c>
      <c r="B40" s="5" t="s">
        <v>64</v>
      </c>
      <c r="C40" s="5" t="s">
        <v>95</v>
      </c>
      <c r="D40" s="5" t="s">
        <v>326</v>
      </c>
      <c r="E40" s="5">
        <v>43443.0</v>
      </c>
      <c r="F40" s="5">
        <v>42205.0</v>
      </c>
      <c r="G40" s="5">
        <v>43443.0</v>
      </c>
      <c r="H40" s="5">
        <v>42205.0</v>
      </c>
      <c r="I40" s="5">
        <v>0.0</v>
      </c>
      <c r="J40" s="5">
        <v>0.0</v>
      </c>
      <c r="K40" s="5">
        <v>-4.0</v>
      </c>
      <c r="L40" s="5" t="s">
        <v>28</v>
      </c>
      <c r="M40" s="5">
        <v>1239.0</v>
      </c>
      <c r="N40" s="5">
        <v>412.0</v>
      </c>
      <c r="O40" s="5">
        <v>-2.0</v>
      </c>
      <c r="P40" s="5" t="s">
        <v>29</v>
      </c>
      <c r="Q40" s="5" t="s">
        <v>327</v>
      </c>
      <c r="R40" s="5" t="s">
        <v>328</v>
      </c>
      <c r="S40" s="5" t="s">
        <v>329</v>
      </c>
      <c r="T40" s="5" t="s">
        <v>330</v>
      </c>
      <c r="U40" s="5" t="s">
        <v>267</v>
      </c>
      <c r="V40" s="5" t="s">
        <v>331</v>
      </c>
      <c r="W40" s="7" t="s">
        <v>332</v>
      </c>
    </row>
    <row r="41">
      <c r="A41" s="5">
        <v>40.0</v>
      </c>
      <c r="B41" s="5" t="s">
        <v>64</v>
      </c>
      <c r="C41" s="5" t="s">
        <v>95</v>
      </c>
      <c r="D41" s="5" t="s">
        <v>26</v>
      </c>
      <c r="E41" s="5">
        <v>44005.0</v>
      </c>
      <c r="F41" s="5">
        <v>43583.0</v>
      </c>
      <c r="G41" s="5">
        <v>44005.0</v>
      </c>
      <c r="H41" s="5">
        <v>43583.0</v>
      </c>
      <c r="I41" s="5">
        <v>0.0</v>
      </c>
      <c r="J41" s="5">
        <v>0.0</v>
      </c>
      <c r="K41" s="5">
        <f t="shared" ref="K41:K106" si="9">if(L41="plus",if(G41&gt;H40,G41+1-H40,if(G41=H40,0,G41-1-H40)),if(H41&lt;G40,H41-1-G40,if(H41=G40,0,H41-G40)))</f>
        <v>140</v>
      </c>
      <c r="L41" s="5" t="s">
        <v>28</v>
      </c>
      <c r="M41" s="5">
        <v>423.0</v>
      </c>
      <c r="N41" s="5">
        <v>140.0</v>
      </c>
      <c r="O41" s="5">
        <v>-1.0</v>
      </c>
      <c r="P41" s="5" t="s">
        <v>75</v>
      </c>
      <c r="Q41" s="5" t="s">
        <v>333</v>
      </c>
      <c r="R41" s="5" t="s">
        <v>334</v>
      </c>
      <c r="S41" s="5" t="s">
        <v>335</v>
      </c>
      <c r="T41" s="5" t="s">
        <v>318</v>
      </c>
      <c r="U41" s="5" t="s">
        <v>267</v>
      </c>
      <c r="V41" s="5" t="s">
        <v>336</v>
      </c>
      <c r="W41" s="7" t="s">
        <v>337</v>
      </c>
    </row>
    <row r="42">
      <c r="A42" s="5">
        <v>41.0</v>
      </c>
      <c r="B42" s="5" t="s">
        <v>55</v>
      </c>
      <c r="C42" s="5" t="s">
        <v>85</v>
      </c>
      <c r="D42" s="5" t="s">
        <v>26</v>
      </c>
      <c r="E42" s="5">
        <v>44197.0</v>
      </c>
      <c r="F42" s="5">
        <v>44066.0</v>
      </c>
      <c r="G42" s="5">
        <v>44197.0</v>
      </c>
      <c r="H42" s="5">
        <v>44066.0</v>
      </c>
      <c r="I42" s="5">
        <v>0.0</v>
      </c>
      <c r="J42" s="5">
        <v>0.0</v>
      </c>
      <c r="K42" s="5">
        <f t="shared" si="9"/>
        <v>61</v>
      </c>
      <c r="L42" s="5" t="s">
        <v>28</v>
      </c>
      <c r="M42" s="6">
        <f>E42-F42-2</f>
        <v>129</v>
      </c>
      <c r="N42" s="6">
        <f>M42/3</f>
        <v>43</v>
      </c>
      <c r="O42" s="5">
        <v>-1.0</v>
      </c>
      <c r="P42" s="5" t="s">
        <v>29</v>
      </c>
      <c r="Q42" s="5" t="s">
        <v>338</v>
      </c>
      <c r="R42" s="5" t="s">
        <v>339</v>
      </c>
      <c r="S42" s="5" t="s">
        <v>340</v>
      </c>
      <c r="T42" s="5" t="s">
        <v>341</v>
      </c>
      <c r="U42" s="5" t="s">
        <v>342</v>
      </c>
      <c r="V42" s="5" t="s">
        <v>343</v>
      </c>
      <c r="W42" s="7" t="s">
        <v>344</v>
      </c>
      <c r="Y42" s="5" t="s">
        <v>345</v>
      </c>
    </row>
    <row r="43">
      <c r="A43" s="5">
        <v>42.0</v>
      </c>
      <c r="B43" s="5" t="s">
        <v>37</v>
      </c>
      <c r="C43" s="5" t="s">
        <v>38</v>
      </c>
      <c r="D43" s="5" t="s">
        <v>26</v>
      </c>
      <c r="E43" s="5">
        <v>44595.0</v>
      </c>
      <c r="F43" s="5">
        <v>44197.0</v>
      </c>
      <c r="G43" s="5">
        <v>44595.0</v>
      </c>
      <c r="H43" s="5">
        <v>44197.0</v>
      </c>
      <c r="I43" s="5">
        <v>0.0</v>
      </c>
      <c r="J43" s="5">
        <v>0.0</v>
      </c>
      <c r="K43" s="5">
        <f t="shared" si="9"/>
        <v>0</v>
      </c>
      <c r="L43" s="5" t="s">
        <v>28</v>
      </c>
      <c r="M43" s="5">
        <v>399.0</v>
      </c>
      <c r="N43" s="5">
        <v>132.0</v>
      </c>
      <c r="O43" s="5">
        <v>-2.0</v>
      </c>
      <c r="P43" s="5" t="s">
        <v>75</v>
      </c>
      <c r="Q43" s="5" t="s">
        <v>346</v>
      </c>
      <c r="R43" s="5" t="s">
        <v>347</v>
      </c>
      <c r="S43" s="5" t="s">
        <v>348</v>
      </c>
      <c r="T43" s="5" t="s">
        <v>349</v>
      </c>
      <c r="U43" s="5" t="s">
        <v>350</v>
      </c>
      <c r="V43" s="5" t="s">
        <v>351</v>
      </c>
      <c r="W43" s="7" t="s">
        <v>352</v>
      </c>
      <c r="Y43" s="5" t="s">
        <v>353</v>
      </c>
    </row>
    <row r="44">
      <c r="A44" s="5">
        <v>43.0</v>
      </c>
      <c r="B44" s="5" t="s">
        <v>37</v>
      </c>
      <c r="C44" s="5" t="s">
        <v>38</v>
      </c>
      <c r="D44" s="5" t="s">
        <v>26</v>
      </c>
      <c r="E44" s="5">
        <v>44687.0</v>
      </c>
      <c r="F44" s="5">
        <v>44592.0</v>
      </c>
      <c r="G44" s="5">
        <v>44687.0</v>
      </c>
      <c r="H44" s="5">
        <v>44592.0</v>
      </c>
      <c r="I44" s="5">
        <v>0.0</v>
      </c>
      <c r="J44" s="5">
        <v>0.0</v>
      </c>
      <c r="K44" s="5">
        <f t="shared" si="9"/>
        <v>-4</v>
      </c>
      <c r="L44" s="5" t="s">
        <v>28</v>
      </c>
      <c r="M44" s="5">
        <v>96.0</v>
      </c>
      <c r="N44" s="5">
        <v>31.0</v>
      </c>
      <c r="O44" s="5">
        <v>-3.0</v>
      </c>
      <c r="P44" s="5" t="s">
        <v>29</v>
      </c>
      <c r="Q44" s="5" t="s">
        <v>354</v>
      </c>
      <c r="R44" s="5" t="s">
        <v>355</v>
      </c>
      <c r="S44" s="5" t="s">
        <v>356</v>
      </c>
      <c r="T44" s="5" t="s">
        <v>357</v>
      </c>
      <c r="U44" s="5" t="s">
        <v>358</v>
      </c>
      <c r="V44" s="5" t="s">
        <v>359</v>
      </c>
      <c r="W44" s="7" t="s">
        <v>360</v>
      </c>
      <c r="Y44" s="5" t="s">
        <v>361</v>
      </c>
    </row>
    <row r="45">
      <c r="A45" s="5">
        <v>44.0</v>
      </c>
      <c r="B45" s="5" t="s">
        <v>37</v>
      </c>
      <c r="C45" s="5" t="s">
        <v>38</v>
      </c>
      <c r="D45" s="5" t="s">
        <v>26</v>
      </c>
      <c r="E45" s="5">
        <v>44821.0</v>
      </c>
      <c r="F45" s="5">
        <v>44687.0</v>
      </c>
      <c r="G45" s="5">
        <v>44821.0</v>
      </c>
      <c r="H45" s="5">
        <v>44687.0</v>
      </c>
      <c r="I45" s="5">
        <v>0.0</v>
      </c>
      <c r="J45" s="5">
        <v>0.0</v>
      </c>
      <c r="K45" s="5">
        <f t="shared" si="9"/>
        <v>0</v>
      </c>
      <c r="L45" s="5" t="s">
        <v>28</v>
      </c>
      <c r="M45" s="5">
        <v>135.0</v>
      </c>
      <c r="N45" s="5">
        <v>44.0</v>
      </c>
      <c r="O45" s="5">
        <v>-1.0</v>
      </c>
      <c r="P45" s="5" t="s">
        <v>29</v>
      </c>
      <c r="Q45" s="5" t="s">
        <v>362</v>
      </c>
      <c r="R45" s="5" t="s">
        <v>363</v>
      </c>
      <c r="S45" s="5" t="s">
        <v>364</v>
      </c>
      <c r="T45" s="5" t="s">
        <v>365</v>
      </c>
      <c r="U45" s="5" t="s">
        <v>366</v>
      </c>
      <c r="V45" s="5" t="s">
        <v>367</v>
      </c>
      <c r="W45" s="11" t="s">
        <v>368</v>
      </c>
      <c r="Y45" s="5" t="s">
        <v>369</v>
      </c>
    </row>
    <row r="46">
      <c r="A46" s="5">
        <v>45.0</v>
      </c>
      <c r="B46" s="5" t="s">
        <v>37</v>
      </c>
      <c r="C46" s="5" t="s">
        <v>38</v>
      </c>
      <c r="D46" s="5" t="s">
        <v>26</v>
      </c>
      <c r="E46" s="5">
        <v>45563.0</v>
      </c>
      <c r="F46" s="5">
        <v>44841.0</v>
      </c>
      <c r="G46" s="5">
        <v>45563.0</v>
      </c>
      <c r="H46" s="5">
        <v>44841.0</v>
      </c>
      <c r="I46" s="5">
        <v>0.0</v>
      </c>
      <c r="J46" s="5">
        <v>0.0</v>
      </c>
      <c r="K46" s="5">
        <f t="shared" si="9"/>
        <v>20</v>
      </c>
      <c r="L46" s="5" t="s">
        <v>28</v>
      </c>
      <c r="M46" s="5">
        <v>723.0</v>
      </c>
      <c r="N46" s="5">
        <v>240.0</v>
      </c>
      <c r="O46" s="5">
        <v>-3.0</v>
      </c>
      <c r="P46" s="5" t="s">
        <v>75</v>
      </c>
      <c r="Q46" s="5" t="s">
        <v>370</v>
      </c>
      <c r="R46" s="5" t="s">
        <v>371</v>
      </c>
      <c r="S46" s="5" t="s">
        <v>372</v>
      </c>
      <c r="T46" s="5" t="s">
        <v>373</v>
      </c>
      <c r="U46" s="5" t="s">
        <v>60</v>
      </c>
      <c r="V46" s="5" t="s">
        <v>374</v>
      </c>
      <c r="W46" s="7" t="s">
        <v>375</v>
      </c>
      <c r="Y46" s="5" t="s">
        <v>376</v>
      </c>
    </row>
    <row r="47">
      <c r="A47" s="5">
        <v>46.0</v>
      </c>
      <c r="B47" s="5" t="s">
        <v>37</v>
      </c>
      <c r="C47" s="5" t="s">
        <v>38</v>
      </c>
      <c r="D47" s="5" t="s">
        <v>26</v>
      </c>
      <c r="E47" s="5">
        <v>45757.0</v>
      </c>
      <c r="F47" s="5">
        <v>45560.0</v>
      </c>
      <c r="G47" s="5">
        <v>45757.0</v>
      </c>
      <c r="H47" s="5">
        <v>45560.0</v>
      </c>
      <c r="I47" s="5">
        <v>0.0</v>
      </c>
      <c r="J47" s="5">
        <v>0.0</v>
      </c>
      <c r="K47" s="5">
        <f t="shared" si="9"/>
        <v>-4</v>
      </c>
      <c r="L47" s="5" t="s">
        <v>28</v>
      </c>
      <c r="M47" s="5">
        <v>198.0</v>
      </c>
      <c r="N47" s="5">
        <v>65.0</v>
      </c>
      <c r="O47" s="5">
        <v>-1.0</v>
      </c>
      <c r="P47" s="5" t="s">
        <v>29</v>
      </c>
      <c r="Q47" s="5" t="s">
        <v>377</v>
      </c>
      <c r="R47" s="5" t="s">
        <v>378</v>
      </c>
      <c r="S47" s="5" t="s">
        <v>379</v>
      </c>
      <c r="T47" s="5" t="s">
        <v>380</v>
      </c>
      <c r="U47" s="5" t="s">
        <v>381</v>
      </c>
      <c r="V47" s="5" t="s">
        <v>382</v>
      </c>
      <c r="W47" s="18" t="s">
        <v>383</v>
      </c>
      <c r="Y47" s="5" t="s">
        <v>384</v>
      </c>
    </row>
    <row r="48">
      <c r="A48" s="5">
        <v>47.0</v>
      </c>
      <c r="B48" s="5" t="s">
        <v>55</v>
      </c>
      <c r="C48" s="5" t="s">
        <v>85</v>
      </c>
      <c r="D48" s="5" t="s">
        <v>26</v>
      </c>
      <c r="E48" s="5">
        <v>46129.0</v>
      </c>
      <c r="F48" s="5">
        <v>45851.0</v>
      </c>
      <c r="G48" s="6">
        <f t="shared" ref="G48:H48" si="10">E48</f>
        <v>46129</v>
      </c>
      <c r="H48" s="6">
        <f t="shared" si="10"/>
        <v>45851</v>
      </c>
      <c r="I48" s="5">
        <v>0.0</v>
      </c>
      <c r="J48" s="5">
        <v>0.0</v>
      </c>
      <c r="K48" s="5">
        <f t="shared" si="9"/>
        <v>94</v>
      </c>
      <c r="L48" s="5" t="s">
        <v>28</v>
      </c>
      <c r="M48" s="6">
        <f t="shared" ref="M48:M52" si="11">E48-F48+1</f>
        <v>279</v>
      </c>
      <c r="N48" s="6">
        <f t="shared" ref="N48:N52" si="12">M48/3</f>
        <v>93</v>
      </c>
      <c r="O48" s="5">
        <v>-1.0</v>
      </c>
      <c r="P48" s="5" t="s">
        <v>29</v>
      </c>
      <c r="Q48" s="5" t="s">
        <v>385</v>
      </c>
      <c r="R48" s="5" t="s">
        <v>386</v>
      </c>
      <c r="S48" s="5" t="s">
        <v>387</v>
      </c>
      <c r="T48" s="5" t="s">
        <v>388</v>
      </c>
      <c r="U48" s="5" t="s">
        <v>389</v>
      </c>
      <c r="V48" s="5" t="s">
        <v>390</v>
      </c>
      <c r="W48" s="7" t="s">
        <v>391</v>
      </c>
      <c r="Y48" s="5" t="s">
        <v>392</v>
      </c>
    </row>
    <row r="49">
      <c r="A49" s="5">
        <v>48.0</v>
      </c>
      <c r="B49" s="5" t="s">
        <v>55</v>
      </c>
      <c r="C49" s="5" t="s">
        <v>85</v>
      </c>
      <c r="D49" s="5" t="s">
        <v>26</v>
      </c>
      <c r="E49" s="5">
        <v>46364.0</v>
      </c>
      <c r="F49" s="5">
        <v>46131.0</v>
      </c>
      <c r="G49" s="5">
        <v>46364.0</v>
      </c>
      <c r="H49" s="5">
        <v>46131.0</v>
      </c>
      <c r="I49" s="5">
        <v>0.0</v>
      </c>
      <c r="J49" s="5">
        <v>0.0</v>
      </c>
      <c r="K49" s="5">
        <f t="shared" si="9"/>
        <v>2</v>
      </c>
      <c r="L49" s="5" t="s">
        <v>28</v>
      </c>
      <c r="M49" s="6">
        <f t="shared" si="11"/>
        <v>234</v>
      </c>
      <c r="N49" s="6">
        <f t="shared" si="12"/>
        <v>78</v>
      </c>
      <c r="O49" s="5">
        <v>-3.0</v>
      </c>
      <c r="P49" s="5" t="s">
        <v>29</v>
      </c>
      <c r="Q49" s="5" t="s">
        <v>393</v>
      </c>
      <c r="R49" s="5" t="s">
        <v>394</v>
      </c>
      <c r="S49" s="5" t="s">
        <v>395</v>
      </c>
      <c r="T49" s="5" t="s">
        <v>396</v>
      </c>
      <c r="U49" s="5" t="s">
        <v>397</v>
      </c>
      <c r="V49" s="5" t="s">
        <v>61</v>
      </c>
      <c r="W49" s="7" t="s">
        <v>398</v>
      </c>
      <c r="Y49" s="5" t="s">
        <v>399</v>
      </c>
    </row>
    <row r="50">
      <c r="A50" s="5">
        <v>49.0</v>
      </c>
      <c r="B50" s="5" t="s">
        <v>55</v>
      </c>
      <c r="C50" s="5" t="s">
        <v>85</v>
      </c>
      <c r="D50" s="5" t="s">
        <v>400</v>
      </c>
      <c r="E50" s="5">
        <v>47212.0</v>
      </c>
      <c r="F50" s="5">
        <v>46361.0</v>
      </c>
      <c r="G50" s="5">
        <v>47212.0</v>
      </c>
      <c r="H50" s="5">
        <v>46361.0</v>
      </c>
      <c r="I50" s="5">
        <v>0.0</v>
      </c>
      <c r="J50" s="5">
        <v>0.0</v>
      </c>
      <c r="K50" s="5">
        <f t="shared" si="9"/>
        <v>-4</v>
      </c>
      <c r="L50" s="5" t="s">
        <v>28</v>
      </c>
      <c r="M50" s="6">
        <f t="shared" si="11"/>
        <v>852</v>
      </c>
      <c r="N50" s="6">
        <f t="shared" si="12"/>
        <v>284</v>
      </c>
      <c r="O50" s="5">
        <v>-1.0</v>
      </c>
      <c r="P50" s="5" t="s">
        <v>29</v>
      </c>
      <c r="Q50" s="5" t="s">
        <v>401</v>
      </c>
      <c r="R50" s="5" t="s">
        <v>402</v>
      </c>
      <c r="S50" s="5" t="s">
        <v>403</v>
      </c>
      <c r="T50" s="5" t="s">
        <v>404</v>
      </c>
      <c r="U50" s="5" t="s">
        <v>405</v>
      </c>
      <c r="V50" s="5" t="s">
        <v>268</v>
      </c>
      <c r="W50" s="7" t="s">
        <v>406</v>
      </c>
      <c r="Y50" s="5" t="s">
        <v>407</v>
      </c>
    </row>
    <row r="51">
      <c r="A51" s="5">
        <v>50.0</v>
      </c>
      <c r="B51" s="5" t="s">
        <v>55</v>
      </c>
      <c r="C51" s="5" t="s">
        <v>85</v>
      </c>
      <c r="D51" s="5" t="s">
        <v>408</v>
      </c>
      <c r="E51" s="5">
        <v>47715.0</v>
      </c>
      <c r="F51" s="5">
        <v>47209.0</v>
      </c>
      <c r="G51" s="5">
        <v>47715.0</v>
      </c>
      <c r="H51" s="5">
        <v>47209.0</v>
      </c>
      <c r="I51" s="5">
        <v>0.0</v>
      </c>
      <c r="J51" s="5">
        <v>0.0</v>
      </c>
      <c r="K51" s="5">
        <f t="shared" si="9"/>
        <v>-4</v>
      </c>
      <c r="L51" s="5" t="s">
        <v>28</v>
      </c>
      <c r="M51" s="6">
        <f t="shared" si="11"/>
        <v>507</v>
      </c>
      <c r="N51" s="6">
        <f t="shared" si="12"/>
        <v>169</v>
      </c>
      <c r="O51" s="5">
        <v>-2.0</v>
      </c>
      <c r="P51" s="5" t="s">
        <v>75</v>
      </c>
      <c r="Q51" s="5" t="s">
        <v>409</v>
      </c>
      <c r="R51" s="5" t="s">
        <v>410</v>
      </c>
      <c r="S51" s="5" t="s">
        <v>411</v>
      </c>
      <c r="T51" s="5" t="s">
        <v>412</v>
      </c>
      <c r="U51" s="5" t="s">
        <v>413</v>
      </c>
      <c r="V51" s="5" t="s">
        <v>61</v>
      </c>
      <c r="W51" s="7" t="s">
        <v>414</v>
      </c>
      <c r="Y51" s="5" t="s">
        <v>415</v>
      </c>
    </row>
    <row r="52">
      <c r="A52" s="5">
        <v>51.0</v>
      </c>
      <c r="B52" s="5" t="s">
        <v>55</v>
      </c>
      <c r="C52" s="5" t="s">
        <v>85</v>
      </c>
      <c r="D52" s="5" t="s">
        <v>416</v>
      </c>
      <c r="E52" s="5">
        <v>48234.0</v>
      </c>
      <c r="F52" s="5">
        <v>47728.0</v>
      </c>
      <c r="G52" s="5">
        <v>48234.0</v>
      </c>
      <c r="H52" s="5">
        <v>47728.0</v>
      </c>
      <c r="I52" s="5">
        <v>0.0</v>
      </c>
      <c r="J52" s="5">
        <v>0.0</v>
      </c>
      <c r="K52" s="5">
        <f t="shared" si="9"/>
        <v>13</v>
      </c>
      <c r="L52" s="5" t="s">
        <v>28</v>
      </c>
      <c r="M52" s="6">
        <f t="shared" si="11"/>
        <v>507</v>
      </c>
      <c r="N52" s="6">
        <f t="shared" si="12"/>
        <v>169</v>
      </c>
      <c r="O52" s="5">
        <v>-2.0</v>
      </c>
      <c r="P52" s="5" t="s">
        <v>29</v>
      </c>
      <c r="Q52" s="5" t="s">
        <v>417</v>
      </c>
      <c r="R52" s="5" t="s">
        <v>418</v>
      </c>
      <c r="S52" s="5" t="s">
        <v>419</v>
      </c>
      <c r="T52" s="5" t="s">
        <v>420</v>
      </c>
      <c r="U52" s="5" t="s">
        <v>421</v>
      </c>
      <c r="V52" s="5" t="s">
        <v>422</v>
      </c>
      <c r="W52" s="7" t="s">
        <v>423</v>
      </c>
      <c r="Y52" s="5" t="s">
        <v>415</v>
      </c>
    </row>
    <row r="53">
      <c r="A53" s="5">
        <v>52.0</v>
      </c>
      <c r="B53" s="5" t="s">
        <v>95</v>
      </c>
      <c r="D53" s="5" t="s">
        <v>26</v>
      </c>
      <c r="E53" s="5">
        <v>48400.0</v>
      </c>
      <c r="F53" s="5">
        <v>48245.0</v>
      </c>
      <c r="G53" s="5">
        <v>48400.0</v>
      </c>
      <c r="H53" s="5">
        <v>48245.0</v>
      </c>
      <c r="I53" s="5">
        <v>0.0</v>
      </c>
      <c r="J53" s="5">
        <v>0.0</v>
      </c>
      <c r="K53" s="5">
        <f t="shared" si="9"/>
        <v>11</v>
      </c>
      <c r="L53" s="5" t="s">
        <v>28</v>
      </c>
      <c r="M53" s="5">
        <v>156.0</v>
      </c>
      <c r="N53" s="5">
        <v>51.0</v>
      </c>
      <c r="O53" s="5">
        <v>-1.0</v>
      </c>
      <c r="P53" s="5" t="s">
        <v>75</v>
      </c>
      <c r="Q53" s="5" t="s">
        <v>424</v>
      </c>
      <c r="R53" s="5" t="s">
        <v>425</v>
      </c>
      <c r="S53" s="5" t="s">
        <v>426</v>
      </c>
      <c r="T53" s="5" t="s">
        <v>427</v>
      </c>
      <c r="U53" s="5" t="s">
        <v>428</v>
      </c>
      <c r="V53" s="5" t="s">
        <v>429</v>
      </c>
      <c r="W53" s="7" t="s">
        <v>430</v>
      </c>
    </row>
    <row r="54">
      <c r="A54" s="5">
        <v>53.0</v>
      </c>
      <c r="B54" s="5" t="s">
        <v>95</v>
      </c>
      <c r="D54" s="5" t="s">
        <v>26</v>
      </c>
      <c r="E54" s="5">
        <v>48755.0</v>
      </c>
      <c r="F54" s="5">
        <v>48393.0</v>
      </c>
      <c r="G54" s="5">
        <v>48755.0</v>
      </c>
      <c r="H54" s="5">
        <v>48393.0</v>
      </c>
      <c r="I54" s="5">
        <v>0.0</v>
      </c>
      <c r="J54" s="5">
        <v>0.0</v>
      </c>
      <c r="K54" s="5">
        <f t="shared" si="9"/>
        <v>-8</v>
      </c>
      <c r="L54" s="5" t="s">
        <v>28</v>
      </c>
      <c r="M54" s="5">
        <v>363.0</v>
      </c>
      <c r="N54" s="5">
        <v>120.0</v>
      </c>
      <c r="O54" s="5">
        <v>-3.0</v>
      </c>
      <c r="P54" s="5" t="s">
        <v>29</v>
      </c>
      <c r="Q54" s="5" t="s">
        <v>431</v>
      </c>
      <c r="R54" s="5" t="s">
        <v>432</v>
      </c>
      <c r="S54" s="5" t="s">
        <v>433</v>
      </c>
      <c r="T54" s="5" t="s">
        <v>434</v>
      </c>
      <c r="U54" s="5" t="s">
        <v>435</v>
      </c>
      <c r="V54" s="5" t="s">
        <v>436</v>
      </c>
      <c r="W54" s="7" t="s">
        <v>437</v>
      </c>
    </row>
    <row r="55">
      <c r="A55" s="5">
        <v>54.0</v>
      </c>
      <c r="B55" s="5" t="s">
        <v>95</v>
      </c>
      <c r="D55" s="5" t="s">
        <v>438</v>
      </c>
      <c r="E55" s="5">
        <v>49888.0</v>
      </c>
      <c r="F55" s="5">
        <v>48755.0</v>
      </c>
      <c r="G55" s="5">
        <v>49888.0</v>
      </c>
      <c r="H55" s="5">
        <v>48755.0</v>
      </c>
      <c r="I55" s="5">
        <v>0.0</v>
      </c>
      <c r="J55" s="5">
        <v>0.0</v>
      </c>
      <c r="K55" s="5">
        <f t="shared" si="9"/>
        <v>0</v>
      </c>
      <c r="L55" s="5" t="s">
        <v>28</v>
      </c>
      <c r="M55" s="5">
        <v>1134.0</v>
      </c>
      <c r="N55" s="5">
        <v>377.0</v>
      </c>
      <c r="O55" s="5">
        <v>-1.0</v>
      </c>
      <c r="P55" s="5" t="s">
        <v>75</v>
      </c>
      <c r="Q55" s="5" t="s">
        <v>439</v>
      </c>
      <c r="R55" s="5" t="s">
        <v>440</v>
      </c>
      <c r="S55" s="5" t="s">
        <v>441</v>
      </c>
      <c r="T55" s="5" t="s">
        <v>442</v>
      </c>
      <c r="U55" s="5" t="s">
        <v>443</v>
      </c>
      <c r="V55" s="5" t="s">
        <v>268</v>
      </c>
      <c r="W55" s="7" t="s">
        <v>444</v>
      </c>
    </row>
    <row r="56">
      <c r="A56" s="5">
        <v>55.0</v>
      </c>
      <c r="B56" s="5" t="s">
        <v>95</v>
      </c>
      <c r="D56" s="5" t="s">
        <v>445</v>
      </c>
      <c r="E56" s="5">
        <v>50516.0</v>
      </c>
      <c r="F56" s="5">
        <v>49890.0</v>
      </c>
      <c r="G56" s="5">
        <v>50516.0</v>
      </c>
      <c r="H56" s="5">
        <v>49890.0</v>
      </c>
      <c r="I56" s="5">
        <v>0.0</v>
      </c>
      <c r="J56" s="5">
        <v>0.0</v>
      </c>
      <c r="K56" s="5">
        <f t="shared" si="9"/>
        <v>2</v>
      </c>
      <c r="L56" s="5" t="s">
        <v>446</v>
      </c>
      <c r="M56" s="5">
        <v>627.0</v>
      </c>
      <c r="N56" s="5">
        <v>208.0</v>
      </c>
      <c r="O56" s="5">
        <v>-3.0</v>
      </c>
      <c r="P56" s="5" t="s">
        <v>29</v>
      </c>
      <c r="Q56" s="5" t="s">
        <v>447</v>
      </c>
      <c r="R56" s="5" t="s">
        <v>448</v>
      </c>
      <c r="S56" s="5" t="s">
        <v>449</v>
      </c>
      <c r="T56" s="5" t="s">
        <v>450</v>
      </c>
      <c r="U56" s="5" t="s">
        <v>451</v>
      </c>
      <c r="V56" s="5" t="s">
        <v>452</v>
      </c>
      <c r="W56" s="7" t="s">
        <v>453</v>
      </c>
    </row>
    <row r="57">
      <c r="A57" s="5">
        <v>56.0</v>
      </c>
      <c r="B57" s="5" t="s">
        <v>95</v>
      </c>
      <c r="D57" s="5" t="s">
        <v>454</v>
      </c>
      <c r="E57" s="5">
        <v>50707.0</v>
      </c>
      <c r="F57" s="5">
        <v>50513.0</v>
      </c>
      <c r="G57" s="5">
        <v>50707.0</v>
      </c>
      <c r="H57" s="5">
        <v>50513.0</v>
      </c>
      <c r="I57" s="5">
        <v>0.0</v>
      </c>
      <c r="J57" s="5">
        <v>0.0</v>
      </c>
      <c r="K57" s="5">
        <f t="shared" si="9"/>
        <v>-4</v>
      </c>
      <c r="L57" s="5" t="s">
        <v>28</v>
      </c>
      <c r="M57" s="5">
        <v>195.0</v>
      </c>
      <c r="N57" s="5">
        <v>56.0</v>
      </c>
      <c r="O57" s="5">
        <v>-1.0</v>
      </c>
      <c r="P57" s="5" t="s">
        <v>75</v>
      </c>
      <c r="Q57" s="5" t="s">
        <v>455</v>
      </c>
      <c r="R57" s="5" t="s">
        <v>456</v>
      </c>
      <c r="S57" s="5" t="s">
        <v>457</v>
      </c>
      <c r="T57" s="5" t="s">
        <v>458</v>
      </c>
      <c r="U57" s="5" t="s">
        <v>459</v>
      </c>
      <c r="V57" s="5" t="s">
        <v>460</v>
      </c>
      <c r="W57" s="7" t="s">
        <v>461</v>
      </c>
    </row>
    <row r="58">
      <c r="A58" s="5">
        <v>57.0</v>
      </c>
      <c r="B58" s="5" t="s">
        <v>64</v>
      </c>
      <c r="D58" s="5" t="s">
        <v>26</v>
      </c>
      <c r="E58" s="5">
        <v>51259.0</v>
      </c>
      <c r="F58" s="5">
        <v>50975.0</v>
      </c>
      <c r="G58" s="5">
        <v>51259.0</v>
      </c>
      <c r="H58" s="5">
        <v>50975.0</v>
      </c>
      <c r="I58" s="5">
        <v>0.0</v>
      </c>
      <c r="J58" s="5">
        <v>0.0</v>
      </c>
      <c r="K58" s="5">
        <f t="shared" si="9"/>
        <v>268</v>
      </c>
      <c r="L58" s="5" t="s">
        <v>28</v>
      </c>
      <c r="M58" s="5">
        <v>285.0</v>
      </c>
      <c r="N58" s="5">
        <v>94.0</v>
      </c>
      <c r="O58" s="5">
        <v>-1.0</v>
      </c>
      <c r="P58" s="5" t="s">
        <v>75</v>
      </c>
      <c r="Q58" s="5" t="s">
        <v>462</v>
      </c>
      <c r="R58" s="5" t="s">
        <v>463</v>
      </c>
      <c r="S58" s="5" t="s">
        <v>464</v>
      </c>
      <c r="T58" s="5" t="s">
        <v>465</v>
      </c>
      <c r="U58" s="5" t="s">
        <v>459</v>
      </c>
      <c r="V58" s="5" t="s">
        <v>466</v>
      </c>
      <c r="W58" s="7" t="s">
        <v>467</v>
      </c>
    </row>
    <row r="59">
      <c r="A59" s="5">
        <v>58.0</v>
      </c>
      <c r="B59" s="5" t="s">
        <v>64</v>
      </c>
      <c r="D59" s="5" t="s">
        <v>468</v>
      </c>
      <c r="E59" s="5">
        <v>52764.0</v>
      </c>
      <c r="F59" s="5">
        <v>51256.0</v>
      </c>
      <c r="G59" s="5">
        <v>52764.0</v>
      </c>
      <c r="H59" s="5">
        <v>51256.0</v>
      </c>
      <c r="I59" s="5">
        <v>0.0</v>
      </c>
      <c r="J59" s="5">
        <v>0.0</v>
      </c>
      <c r="K59" s="5">
        <f t="shared" si="9"/>
        <v>-4</v>
      </c>
      <c r="L59" s="5" t="s">
        <v>28</v>
      </c>
      <c r="M59" s="5">
        <v>1509.0</v>
      </c>
      <c r="N59" s="5">
        <v>502.0</v>
      </c>
      <c r="O59" s="5">
        <v>-2.0</v>
      </c>
      <c r="P59" s="5" t="s">
        <v>469</v>
      </c>
      <c r="Q59" s="5" t="s">
        <v>470</v>
      </c>
      <c r="R59" s="5" t="s">
        <v>471</v>
      </c>
      <c r="S59" s="5" t="s">
        <v>472</v>
      </c>
      <c r="T59" s="5" t="s">
        <v>473</v>
      </c>
      <c r="U59" s="5" t="s">
        <v>459</v>
      </c>
      <c r="V59" s="5" t="s">
        <v>474</v>
      </c>
      <c r="W59" s="11" t="s">
        <v>475</v>
      </c>
    </row>
    <row r="60">
      <c r="A60" s="5">
        <v>59.0</v>
      </c>
      <c r="B60" s="5" t="s">
        <v>64</v>
      </c>
      <c r="D60" s="5" t="s">
        <v>26</v>
      </c>
      <c r="E60" s="5">
        <v>53050.0</v>
      </c>
      <c r="F60" s="5">
        <v>52727.0</v>
      </c>
      <c r="G60" s="5">
        <v>53050.0</v>
      </c>
      <c r="H60" s="5">
        <v>52727.0</v>
      </c>
      <c r="I60" s="5">
        <v>0.0</v>
      </c>
      <c r="J60" s="5">
        <v>0.0</v>
      </c>
      <c r="K60" s="5">
        <f t="shared" si="9"/>
        <v>-38</v>
      </c>
      <c r="L60" s="5" t="s">
        <v>28</v>
      </c>
      <c r="M60" s="5">
        <v>324.0</v>
      </c>
      <c r="N60" s="5">
        <v>107.0</v>
      </c>
      <c r="O60" s="5">
        <v>-1.0</v>
      </c>
      <c r="P60" s="5" t="s">
        <v>75</v>
      </c>
      <c r="Q60" s="5" t="s">
        <v>476</v>
      </c>
      <c r="R60" s="5" t="s">
        <v>477</v>
      </c>
      <c r="S60" s="5" t="s">
        <v>478</v>
      </c>
      <c r="T60" s="5" t="s">
        <v>479</v>
      </c>
      <c r="U60" s="5" t="s">
        <v>459</v>
      </c>
      <c r="V60" s="5" t="s">
        <v>480</v>
      </c>
      <c r="W60" s="11" t="s">
        <v>481</v>
      </c>
    </row>
    <row r="61">
      <c r="A61" s="5">
        <v>60.0</v>
      </c>
      <c r="B61" s="5" t="s">
        <v>64</v>
      </c>
      <c r="D61" s="5" t="s">
        <v>26</v>
      </c>
      <c r="E61" s="5">
        <v>53688.0</v>
      </c>
      <c r="F61" s="5">
        <v>53047.0</v>
      </c>
      <c r="G61" s="5">
        <v>53688.0</v>
      </c>
      <c r="H61" s="5">
        <v>53047.0</v>
      </c>
      <c r="I61" s="5">
        <v>0.0</v>
      </c>
      <c r="J61" s="5">
        <v>0.0</v>
      </c>
      <c r="K61" s="5">
        <f t="shared" si="9"/>
        <v>-4</v>
      </c>
      <c r="L61" s="5" t="s">
        <v>28</v>
      </c>
      <c r="M61" s="5">
        <v>642.0</v>
      </c>
      <c r="N61" s="5">
        <v>213.0</v>
      </c>
      <c r="O61" s="5">
        <v>-2.0</v>
      </c>
      <c r="P61" s="5" t="s">
        <v>29</v>
      </c>
      <c r="Q61" s="5" t="s">
        <v>482</v>
      </c>
      <c r="R61" s="5" t="s">
        <v>483</v>
      </c>
      <c r="S61" s="5" t="s">
        <v>484</v>
      </c>
      <c r="T61" s="5" t="s">
        <v>485</v>
      </c>
      <c r="U61" s="5" t="s">
        <v>459</v>
      </c>
      <c r="V61" s="5" t="s">
        <v>486</v>
      </c>
      <c r="W61" s="11" t="s">
        <v>487</v>
      </c>
    </row>
    <row r="62">
      <c r="A62" s="5">
        <v>61.0</v>
      </c>
      <c r="B62" s="5" t="s">
        <v>64</v>
      </c>
      <c r="D62" s="5" t="s">
        <v>26</v>
      </c>
      <c r="E62" s="5">
        <v>54888.0</v>
      </c>
      <c r="F62" s="5">
        <v>53806.0</v>
      </c>
      <c r="G62" s="5">
        <v>54888.0</v>
      </c>
      <c r="H62" s="5">
        <v>53806.0</v>
      </c>
      <c r="I62" s="5">
        <v>0.0</v>
      </c>
      <c r="J62" s="5">
        <v>0.0</v>
      </c>
      <c r="K62" s="5">
        <f t="shared" si="9"/>
        <v>118</v>
      </c>
      <c r="L62" s="5" t="s">
        <v>28</v>
      </c>
      <c r="M62" s="5">
        <v>103.0</v>
      </c>
      <c r="N62" s="5">
        <v>360.0</v>
      </c>
      <c r="O62" s="5">
        <v>-2.0</v>
      </c>
      <c r="P62" s="5" t="s">
        <v>29</v>
      </c>
      <c r="Q62" s="5" t="s">
        <v>488</v>
      </c>
      <c r="R62" s="5" t="s">
        <v>489</v>
      </c>
      <c r="S62" s="5" t="s">
        <v>484</v>
      </c>
      <c r="T62" s="5" t="s">
        <v>490</v>
      </c>
      <c r="U62" s="5" t="s">
        <v>459</v>
      </c>
      <c r="V62" s="12" t="s">
        <v>491</v>
      </c>
      <c r="W62" s="19" t="s">
        <v>492</v>
      </c>
    </row>
    <row r="63">
      <c r="A63" s="5">
        <v>62.0</v>
      </c>
      <c r="B63" s="5" t="s">
        <v>55</v>
      </c>
      <c r="C63" s="5" t="s">
        <v>493</v>
      </c>
      <c r="D63" s="5" t="s">
        <v>494</v>
      </c>
      <c r="E63" s="5">
        <v>55315.0</v>
      </c>
      <c r="F63" s="5">
        <v>54992.0</v>
      </c>
      <c r="G63" s="5">
        <v>55315.0</v>
      </c>
      <c r="H63" s="5">
        <v>54992.0</v>
      </c>
      <c r="I63" s="5">
        <v>0.0</v>
      </c>
      <c r="J63" s="5">
        <v>0.0</v>
      </c>
      <c r="K63" s="5">
        <f t="shared" si="9"/>
        <v>104</v>
      </c>
      <c r="L63" s="5" t="s">
        <v>28</v>
      </c>
      <c r="M63" s="6">
        <f t="shared" ref="M63:M64" si="13">E63-F63+1</f>
        <v>324</v>
      </c>
      <c r="N63" s="6">
        <f t="shared" ref="N63:N67" si="14">M63/3</f>
        <v>108</v>
      </c>
      <c r="O63" s="5">
        <v>-1.0</v>
      </c>
      <c r="P63" s="5" t="s">
        <v>29</v>
      </c>
      <c r="Q63" s="5" t="s">
        <v>495</v>
      </c>
      <c r="R63" s="5" t="s">
        <v>496</v>
      </c>
      <c r="S63" s="5" t="s">
        <v>497</v>
      </c>
      <c r="T63" s="5" t="s">
        <v>498</v>
      </c>
      <c r="U63" s="5" t="s">
        <v>499</v>
      </c>
      <c r="V63" s="5" t="s">
        <v>500</v>
      </c>
      <c r="W63" s="7" t="s">
        <v>501</v>
      </c>
      <c r="Y63" s="5" t="s">
        <v>502</v>
      </c>
    </row>
    <row r="64">
      <c r="A64" s="5">
        <v>63.0</v>
      </c>
      <c r="B64" s="5" t="s">
        <v>55</v>
      </c>
      <c r="C64" s="5" t="s">
        <v>493</v>
      </c>
      <c r="D64" s="5" t="s">
        <v>26</v>
      </c>
      <c r="E64" s="5">
        <v>55665.0</v>
      </c>
      <c r="F64" s="5">
        <v>55312.0</v>
      </c>
      <c r="G64" s="5">
        <v>55665.0</v>
      </c>
      <c r="H64" s="5">
        <v>55312.0</v>
      </c>
      <c r="I64" s="5">
        <v>0.0</v>
      </c>
      <c r="J64" s="5">
        <v>0.0</v>
      </c>
      <c r="K64" s="5">
        <f t="shared" si="9"/>
        <v>-4</v>
      </c>
      <c r="L64" s="5" t="s">
        <v>28</v>
      </c>
      <c r="M64" s="6">
        <f t="shared" si="13"/>
        <v>354</v>
      </c>
      <c r="N64" s="6">
        <f t="shared" si="14"/>
        <v>118</v>
      </c>
      <c r="O64" s="5">
        <v>-2.0</v>
      </c>
      <c r="P64" s="5" t="s">
        <v>29</v>
      </c>
      <c r="Q64" s="5" t="s">
        <v>503</v>
      </c>
      <c r="R64" s="5" t="s">
        <v>504</v>
      </c>
      <c r="S64" s="5" t="s">
        <v>505</v>
      </c>
      <c r="T64" s="5" t="s">
        <v>506</v>
      </c>
      <c r="U64" s="5" t="s">
        <v>507</v>
      </c>
      <c r="V64" s="5" t="s">
        <v>61</v>
      </c>
      <c r="W64" s="7" t="s">
        <v>508</v>
      </c>
      <c r="Y64" s="5" t="s">
        <v>509</v>
      </c>
    </row>
    <row r="65">
      <c r="A65" s="5">
        <v>64.0</v>
      </c>
      <c r="B65" s="5" t="s">
        <v>55</v>
      </c>
      <c r="C65" s="5" t="s">
        <v>493</v>
      </c>
      <c r="D65" s="5" t="s">
        <v>26</v>
      </c>
      <c r="E65" s="5">
        <v>55793.0</v>
      </c>
      <c r="F65" s="5">
        <v>55662.0</v>
      </c>
      <c r="G65" s="20">
        <v>55943.0</v>
      </c>
      <c r="H65" s="5">
        <v>55662.0</v>
      </c>
      <c r="I65" s="6">
        <f>G65-E65+1</f>
        <v>151</v>
      </c>
      <c r="J65" s="5">
        <v>0.0</v>
      </c>
      <c r="K65" s="5">
        <f t="shared" si="9"/>
        <v>-4</v>
      </c>
      <c r="L65" s="5" t="s">
        <v>28</v>
      </c>
      <c r="M65" s="6">
        <f>G65-F65+1</f>
        <v>282</v>
      </c>
      <c r="N65" s="6">
        <f t="shared" si="14"/>
        <v>94</v>
      </c>
      <c r="O65" s="5">
        <v>-3.0</v>
      </c>
      <c r="P65" s="5" t="s">
        <v>29</v>
      </c>
      <c r="Q65" s="5" t="s">
        <v>510</v>
      </c>
      <c r="R65" s="5" t="s">
        <v>511</v>
      </c>
      <c r="S65" s="5" t="s">
        <v>512</v>
      </c>
      <c r="T65" s="5" t="s">
        <v>513</v>
      </c>
      <c r="U65" s="5" t="s">
        <v>514</v>
      </c>
      <c r="V65" s="5" t="s">
        <v>515</v>
      </c>
      <c r="Y65" s="5" t="s">
        <v>516</v>
      </c>
    </row>
    <row r="66">
      <c r="A66" s="5">
        <v>65.0</v>
      </c>
      <c r="B66" s="5" t="s">
        <v>55</v>
      </c>
      <c r="C66" s="5" t="s">
        <v>493</v>
      </c>
      <c r="D66" s="5" t="s">
        <v>26</v>
      </c>
      <c r="E66" s="5">
        <v>56031.0</v>
      </c>
      <c r="F66" s="5">
        <v>55921.0</v>
      </c>
      <c r="G66" s="5">
        <v>56031.0</v>
      </c>
      <c r="H66" s="5">
        <v>55921.0</v>
      </c>
      <c r="I66" s="5">
        <v>0.0</v>
      </c>
      <c r="J66" s="5">
        <v>0.0</v>
      </c>
      <c r="K66" s="5">
        <f t="shared" si="9"/>
        <v>-23</v>
      </c>
      <c r="L66" s="5" t="s">
        <v>28</v>
      </c>
      <c r="M66" s="6">
        <f>G66-F66+2</f>
        <v>112</v>
      </c>
      <c r="N66" s="6">
        <f t="shared" si="14"/>
        <v>37.33333333</v>
      </c>
      <c r="O66" s="5">
        <v>-2.0</v>
      </c>
      <c r="P66" s="5" t="s">
        <v>517</v>
      </c>
      <c r="Q66" s="5" t="s">
        <v>518</v>
      </c>
      <c r="R66" s="5" t="s">
        <v>519</v>
      </c>
      <c r="S66" s="5" t="s">
        <v>520</v>
      </c>
      <c r="T66" s="5" t="s">
        <v>521</v>
      </c>
      <c r="U66" s="5" t="s">
        <v>522</v>
      </c>
      <c r="V66" s="5" t="s">
        <v>523</v>
      </c>
      <c r="W66" s="7" t="s">
        <v>524</v>
      </c>
      <c r="Y66" s="5" t="s">
        <v>525</v>
      </c>
    </row>
    <row r="67">
      <c r="A67" s="5">
        <v>66.0</v>
      </c>
      <c r="B67" s="5" t="s">
        <v>55</v>
      </c>
      <c r="C67" s="5" t="s">
        <v>493</v>
      </c>
      <c r="D67" s="5" t="s">
        <v>26</v>
      </c>
      <c r="E67" s="20">
        <v>56162.0</v>
      </c>
      <c r="F67" s="20">
        <v>56031.0</v>
      </c>
      <c r="G67" s="20">
        <v>56162.0</v>
      </c>
      <c r="H67" s="20">
        <v>56031.0</v>
      </c>
      <c r="I67" s="5">
        <v>0.0</v>
      </c>
      <c r="J67" s="5">
        <v>0.0</v>
      </c>
      <c r="K67" s="5">
        <f t="shared" si="9"/>
        <v>0</v>
      </c>
      <c r="L67" s="5" t="s">
        <v>28</v>
      </c>
      <c r="M67" s="6">
        <f>E67-F67+1</f>
        <v>132</v>
      </c>
      <c r="N67" s="6">
        <f t="shared" si="14"/>
        <v>44</v>
      </c>
      <c r="O67" s="5">
        <v>-3.0</v>
      </c>
      <c r="P67" s="5" t="s">
        <v>29</v>
      </c>
      <c r="Q67" s="5" t="s">
        <v>526</v>
      </c>
      <c r="R67" s="5" t="s">
        <v>527</v>
      </c>
      <c r="S67" s="5" t="s">
        <v>528</v>
      </c>
      <c r="T67" s="5" t="s">
        <v>529</v>
      </c>
      <c r="U67" s="5" t="s">
        <v>530</v>
      </c>
      <c r="V67" s="5" t="s">
        <v>61</v>
      </c>
      <c r="W67" s="7" t="s">
        <v>531</v>
      </c>
      <c r="Y67" s="5" t="s">
        <v>532</v>
      </c>
    </row>
    <row r="68">
      <c r="A68" s="5">
        <v>67.0</v>
      </c>
      <c r="B68" s="5" t="s">
        <v>37</v>
      </c>
      <c r="C68" s="5" t="s">
        <v>38</v>
      </c>
      <c r="D68" s="5" t="s">
        <v>26</v>
      </c>
      <c r="E68" s="5">
        <v>56785.0</v>
      </c>
      <c r="F68" s="5">
        <v>56159.0</v>
      </c>
      <c r="G68" s="5">
        <v>56785.0</v>
      </c>
      <c r="H68" s="5">
        <v>56159.0</v>
      </c>
      <c r="I68" s="5">
        <v>0.0</v>
      </c>
      <c r="J68" s="5">
        <v>0.0</v>
      </c>
      <c r="K68" s="5">
        <f t="shared" si="9"/>
        <v>-4</v>
      </c>
      <c r="L68" s="5" t="s">
        <v>28</v>
      </c>
      <c r="M68" s="5">
        <v>627.0</v>
      </c>
      <c r="N68" s="5">
        <v>208.0</v>
      </c>
      <c r="O68" s="5">
        <v>-1.0</v>
      </c>
      <c r="P68" s="5" t="s">
        <v>29</v>
      </c>
      <c r="Q68" s="5" t="s">
        <v>533</v>
      </c>
      <c r="R68" s="5" t="s">
        <v>534</v>
      </c>
      <c r="S68" s="5" t="s">
        <v>535</v>
      </c>
      <c r="T68" s="5" t="s">
        <v>536</v>
      </c>
      <c r="U68" s="5" t="s">
        <v>537</v>
      </c>
      <c r="V68" s="5" t="s">
        <v>538</v>
      </c>
      <c r="W68" s="7" t="s">
        <v>539</v>
      </c>
    </row>
    <row r="69">
      <c r="A69" s="5">
        <v>68.0</v>
      </c>
      <c r="B69" s="5" t="s">
        <v>37</v>
      </c>
      <c r="C69" s="5" t="s">
        <v>38</v>
      </c>
      <c r="D69" s="5" t="s">
        <v>26</v>
      </c>
      <c r="E69" s="5">
        <v>57314.0</v>
      </c>
      <c r="F69" s="5">
        <v>56799.0</v>
      </c>
      <c r="G69" s="5">
        <v>57314.0</v>
      </c>
      <c r="H69" s="5">
        <v>56799.0</v>
      </c>
      <c r="I69" s="5">
        <v>0.0</v>
      </c>
      <c r="J69" s="5">
        <v>0.0</v>
      </c>
      <c r="K69" s="5">
        <f t="shared" si="9"/>
        <v>14</v>
      </c>
      <c r="L69" s="5" t="s">
        <v>28</v>
      </c>
      <c r="M69" s="5">
        <v>516.0</v>
      </c>
      <c r="N69" s="5">
        <v>171.0</v>
      </c>
      <c r="O69" s="5">
        <v>-3.0</v>
      </c>
      <c r="P69" s="5" t="s">
        <v>65</v>
      </c>
      <c r="Q69" s="5" t="s">
        <v>540</v>
      </c>
      <c r="R69" s="5" t="s">
        <v>541</v>
      </c>
      <c r="S69" s="5" t="s">
        <v>542</v>
      </c>
      <c r="T69" s="5" t="s">
        <v>543</v>
      </c>
      <c r="U69" s="5" t="s">
        <v>544</v>
      </c>
      <c r="V69" s="5" t="s">
        <v>545</v>
      </c>
      <c r="W69" s="7" t="s">
        <v>546</v>
      </c>
      <c r="Y69" s="5" t="s">
        <v>547</v>
      </c>
    </row>
    <row r="70">
      <c r="A70" s="5">
        <v>69.0</v>
      </c>
      <c r="B70" s="5" t="s">
        <v>37</v>
      </c>
      <c r="C70" s="5" t="s">
        <v>38</v>
      </c>
      <c r="D70" s="5" t="s">
        <v>26</v>
      </c>
      <c r="E70" s="5">
        <v>57570.0</v>
      </c>
      <c r="F70" s="5">
        <v>57307.0</v>
      </c>
      <c r="G70" s="5">
        <v>57570.0</v>
      </c>
      <c r="H70" s="5">
        <v>57307.0</v>
      </c>
      <c r="I70" s="5">
        <v>0.0</v>
      </c>
      <c r="J70" s="5">
        <v>0.0</v>
      </c>
      <c r="K70" s="5">
        <f t="shared" si="9"/>
        <v>-8</v>
      </c>
      <c r="L70" s="5" t="s">
        <v>28</v>
      </c>
      <c r="M70" s="5">
        <v>264.0</v>
      </c>
      <c r="N70" s="5">
        <v>87.0</v>
      </c>
      <c r="O70" s="5">
        <v>-2.0</v>
      </c>
      <c r="P70" s="5" t="s">
        <v>29</v>
      </c>
      <c r="Q70" s="5" t="s">
        <v>548</v>
      </c>
      <c r="R70" s="5" t="s">
        <v>549</v>
      </c>
      <c r="S70" s="5" t="s">
        <v>550</v>
      </c>
      <c r="T70" s="5" t="s">
        <v>551</v>
      </c>
      <c r="U70" s="5" t="s">
        <v>552</v>
      </c>
      <c r="V70" s="5" t="s">
        <v>553</v>
      </c>
      <c r="W70" s="7" t="s">
        <v>554</v>
      </c>
    </row>
    <row r="71">
      <c r="A71" s="5">
        <v>70.0</v>
      </c>
      <c r="B71" s="5" t="s">
        <v>37</v>
      </c>
      <c r="C71" s="5" t="s">
        <v>38</v>
      </c>
      <c r="D71" s="5" t="s">
        <v>26</v>
      </c>
      <c r="E71" s="5">
        <v>58809.0</v>
      </c>
      <c r="F71" s="5">
        <v>57583.0</v>
      </c>
      <c r="G71" s="5">
        <v>58809.0</v>
      </c>
      <c r="H71" s="5">
        <v>57583.0</v>
      </c>
      <c r="I71" s="5">
        <v>0.0</v>
      </c>
      <c r="J71" s="5">
        <v>0.0</v>
      </c>
      <c r="K71" s="5">
        <f t="shared" si="9"/>
        <v>13</v>
      </c>
      <c r="L71" s="5" t="s">
        <v>28</v>
      </c>
      <c r="M71" s="5">
        <v>1227.0</v>
      </c>
      <c r="N71" s="5">
        <v>408.0</v>
      </c>
      <c r="O71" s="5">
        <v>-2.0</v>
      </c>
      <c r="P71" s="5" t="s">
        <v>75</v>
      </c>
      <c r="Q71" s="5" t="s">
        <v>555</v>
      </c>
      <c r="R71" s="5" t="s">
        <v>556</v>
      </c>
      <c r="S71" s="5" t="s">
        <v>557</v>
      </c>
      <c r="T71" s="5" t="s">
        <v>558</v>
      </c>
      <c r="U71" s="5" t="s">
        <v>559</v>
      </c>
      <c r="V71" s="5" t="s">
        <v>560</v>
      </c>
      <c r="W71" s="7" t="s">
        <v>561</v>
      </c>
    </row>
    <row r="72">
      <c r="A72" s="5">
        <v>71.0</v>
      </c>
      <c r="B72" s="5" t="s">
        <v>37</v>
      </c>
      <c r="C72" s="5" t="s">
        <v>38</v>
      </c>
      <c r="D72" s="5" t="s">
        <v>26</v>
      </c>
      <c r="E72" s="5">
        <v>59109.0</v>
      </c>
      <c r="F72" s="5">
        <v>58864.0</v>
      </c>
      <c r="G72" s="5">
        <v>59109.0</v>
      </c>
      <c r="H72" s="5">
        <v>58864.0</v>
      </c>
      <c r="I72" s="5">
        <v>0.0</v>
      </c>
      <c r="J72" s="5">
        <v>0.0</v>
      </c>
      <c r="K72" s="5">
        <f t="shared" si="9"/>
        <v>55</v>
      </c>
      <c r="L72" s="5" t="s">
        <v>28</v>
      </c>
      <c r="M72" s="5">
        <v>246.0</v>
      </c>
      <c r="N72" s="5">
        <v>81.0</v>
      </c>
      <c r="O72" s="5">
        <v>-2.0</v>
      </c>
      <c r="P72" s="5" t="s">
        <v>65</v>
      </c>
      <c r="Q72" s="5" t="s">
        <v>562</v>
      </c>
      <c r="R72" s="5" t="s">
        <v>563</v>
      </c>
      <c r="S72" s="5" t="s">
        <v>564</v>
      </c>
      <c r="T72" s="5" t="s">
        <v>565</v>
      </c>
      <c r="U72" s="5" t="s">
        <v>566</v>
      </c>
      <c r="V72" s="5" t="s">
        <v>567</v>
      </c>
      <c r="W72" s="7" t="s">
        <v>568</v>
      </c>
    </row>
    <row r="73">
      <c r="A73" s="5">
        <v>72.0</v>
      </c>
      <c r="B73" s="5" t="s">
        <v>64</v>
      </c>
      <c r="C73" s="5" t="s">
        <v>169</v>
      </c>
      <c r="D73" s="5" t="s">
        <v>26</v>
      </c>
      <c r="E73" s="5">
        <v>59903.0</v>
      </c>
      <c r="F73" s="5">
        <v>59175.0</v>
      </c>
      <c r="G73" s="5">
        <v>59903.0</v>
      </c>
      <c r="H73" s="5">
        <v>59175.0</v>
      </c>
      <c r="I73" s="5">
        <v>0.0</v>
      </c>
      <c r="J73" s="5">
        <v>0.0</v>
      </c>
      <c r="K73" s="5">
        <f t="shared" si="9"/>
        <v>66</v>
      </c>
      <c r="L73" s="5" t="s">
        <v>28</v>
      </c>
      <c r="M73" s="5">
        <v>729.0</v>
      </c>
      <c r="N73" s="5">
        <v>242.0</v>
      </c>
      <c r="O73" s="5">
        <v>-3.0</v>
      </c>
      <c r="P73" s="5" t="s">
        <v>75</v>
      </c>
      <c r="Q73" s="18" t="s">
        <v>569</v>
      </c>
      <c r="R73" s="5" t="s">
        <v>570</v>
      </c>
      <c r="S73" s="5" t="s">
        <v>571</v>
      </c>
      <c r="T73" s="5" t="s">
        <v>572</v>
      </c>
      <c r="U73" s="18" t="s">
        <v>413</v>
      </c>
      <c r="V73" s="5" t="s">
        <v>573</v>
      </c>
      <c r="W73" s="11" t="s">
        <v>574</v>
      </c>
    </row>
    <row r="74">
      <c r="A74" s="5">
        <v>73.0</v>
      </c>
      <c r="B74" s="5" t="s">
        <v>64</v>
      </c>
      <c r="C74" s="5" t="s">
        <v>169</v>
      </c>
      <c r="D74" s="5" t="s">
        <v>26</v>
      </c>
      <c r="E74" s="5">
        <v>60048.0</v>
      </c>
      <c r="F74" s="5">
        <v>59911.0</v>
      </c>
      <c r="G74" s="5">
        <v>60048.0</v>
      </c>
      <c r="H74" s="5">
        <v>59911.0</v>
      </c>
      <c r="I74" s="5">
        <v>0.0</v>
      </c>
      <c r="J74" s="5">
        <v>0.0</v>
      </c>
      <c r="K74" s="5">
        <f t="shared" si="9"/>
        <v>8</v>
      </c>
      <c r="L74" s="5" t="s">
        <v>28</v>
      </c>
      <c r="M74" s="5">
        <v>138.0</v>
      </c>
      <c r="N74" s="5">
        <v>42.0</v>
      </c>
      <c r="O74" s="5">
        <v>-2.0</v>
      </c>
      <c r="P74" s="5" t="s">
        <v>29</v>
      </c>
      <c r="Q74" s="18" t="s">
        <v>575</v>
      </c>
      <c r="R74" s="5" t="s">
        <v>576</v>
      </c>
      <c r="S74" s="5" t="s">
        <v>577</v>
      </c>
      <c r="T74" s="5" t="s">
        <v>578</v>
      </c>
      <c r="U74" s="18" t="s">
        <v>413</v>
      </c>
      <c r="V74" s="5" t="s">
        <v>579</v>
      </c>
      <c r="W74" s="7" t="s">
        <v>580</v>
      </c>
    </row>
    <row r="75">
      <c r="A75" s="5">
        <v>74.0</v>
      </c>
      <c r="B75" s="5" t="s">
        <v>64</v>
      </c>
      <c r="C75" s="5" t="s">
        <v>169</v>
      </c>
      <c r="D75" s="5" t="s">
        <v>26</v>
      </c>
      <c r="E75" s="5">
        <v>60464.0</v>
      </c>
      <c r="F75" s="5">
        <v>60048.0</v>
      </c>
      <c r="G75" s="5">
        <v>60464.0</v>
      </c>
      <c r="H75" s="5">
        <v>60048.0</v>
      </c>
      <c r="I75" s="5">
        <v>0.0</v>
      </c>
      <c r="J75" s="5">
        <v>0.0</v>
      </c>
      <c r="K75" s="5">
        <f t="shared" si="9"/>
        <v>0</v>
      </c>
      <c r="L75" s="5" t="s">
        <v>28</v>
      </c>
      <c r="M75" s="5">
        <v>417.0</v>
      </c>
      <c r="N75" s="5">
        <v>138.0</v>
      </c>
      <c r="O75" s="5">
        <v>-3.0</v>
      </c>
      <c r="P75" s="5" t="s">
        <v>29</v>
      </c>
      <c r="Q75" s="18" t="s">
        <v>581</v>
      </c>
      <c r="R75" s="5" t="s">
        <v>582</v>
      </c>
      <c r="S75" s="5" t="s">
        <v>583</v>
      </c>
      <c r="T75" s="5" t="s">
        <v>173</v>
      </c>
      <c r="U75" s="18" t="s">
        <v>413</v>
      </c>
      <c r="V75" s="5" t="s">
        <v>584</v>
      </c>
      <c r="W75" s="7" t="s">
        <v>585</v>
      </c>
    </row>
    <row r="76">
      <c r="A76" s="5">
        <v>75.0</v>
      </c>
      <c r="B76" s="5" t="s">
        <v>64</v>
      </c>
      <c r="C76" s="5" t="s">
        <v>169</v>
      </c>
      <c r="D76" s="5" t="s">
        <v>26</v>
      </c>
      <c r="E76" s="5">
        <v>61009.0</v>
      </c>
      <c r="F76" s="5">
        <v>60587.0</v>
      </c>
      <c r="G76" s="5">
        <v>61009.0</v>
      </c>
      <c r="H76" s="5">
        <v>60587.0</v>
      </c>
      <c r="I76" s="5">
        <v>0.0</v>
      </c>
      <c r="J76" s="5">
        <v>0.0</v>
      </c>
      <c r="K76" s="5">
        <f t="shared" si="9"/>
        <v>123</v>
      </c>
      <c r="L76" s="5" t="s">
        <v>28</v>
      </c>
      <c r="M76" s="5">
        <v>423.0</v>
      </c>
      <c r="N76" s="5">
        <v>140.0</v>
      </c>
      <c r="O76" s="5">
        <v>-1.0</v>
      </c>
      <c r="P76" s="5" t="s">
        <v>29</v>
      </c>
      <c r="Q76" s="18" t="s">
        <v>586</v>
      </c>
      <c r="R76" s="5" t="s">
        <v>587</v>
      </c>
      <c r="S76" s="5" t="s">
        <v>588</v>
      </c>
      <c r="T76" s="5" t="s">
        <v>589</v>
      </c>
      <c r="U76" s="18" t="s">
        <v>590</v>
      </c>
      <c r="V76" s="5" t="s">
        <v>591</v>
      </c>
      <c r="W76" s="7" t="s">
        <v>592</v>
      </c>
    </row>
    <row r="77">
      <c r="A77" s="5">
        <v>76.0</v>
      </c>
      <c r="B77" s="5" t="s">
        <v>64</v>
      </c>
      <c r="C77" s="5" t="s">
        <v>169</v>
      </c>
      <c r="D77" s="5" t="s">
        <v>26</v>
      </c>
      <c r="E77" s="5">
        <v>61703.0</v>
      </c>
      <c r="F77" s="5">
        <v>61131.0</v>
      </c>
      <c r="G77" s="5">
        <v>61703.0</v>
      </c>
      <c r="H77" s="5">
        <v>61131.0</v>
      </c>
      <c r="I77" s="5">
        <v>0.0</v>
      </c>
      <c r="J77" s="5">
        <v>0.0</v>
      </c>
      <c r="K77" s="5">
        <f t="shared" si="9"/>
        <v>122</v>
      </c>
      <c r="L77" s="5" t="s">
        <v>28</v>
      </c>
      <c r="M77" s="5">
        <v>573.0</v>
      </c>
      <c r="N77" s="5">
        <v>190.0</v>
      </c>
      <c r="O77" s="5">
        <v>-3.0</v>
      </c>
      <c r="P77" s="5" t="s">
        <v>29</v>
      </c>
      <c r="Q77" s="18" t="s">
        <v>593</v>
      </c>
      <c r="R77" s="5" t="s">
        <v>594</v>
      </c>
      <c r="S77" s="5" t="s">
        <v>595</v>
      </c>
      <c r="T77" s="5" t="s">
        <v>596</v>
      </c>
      <c r="U77" s="18" t="s">
        <v>413</v>
      </c>
      <c r="V77" s="5" t="s">
        <v>597</v>
      </c>
      <c r="W77" s="7" t="s">
        <v>598</v>
      </c>
    </row>
    <row r="78">
      <c r="A78" s="5">
        <v>77.0</v>
      </c>
      <c r="B78" s="5" t="s">
        <v>74</v>
      </c>
      <c r="D78" s="5" t="s">
        <v>26</v>
      </c>
      <c r="E78" s="5">
        <v>61929.0</v>
      </c>
      <c r="F78" s="5">
        <v>61708.0</v>
      </c>
      <c r="G78" s="5">
        <v>61929.0</v>
      </c>
      <c r="H78" s="5">
        <v>61708.0</v>
      </c>
      <c r="I78" s="5">
        <v>0.0</v>
      </c>
      <c r="J78" s="5">
        <v>0.0</v>
      </c>
      <c r="K78" s="5">
        <f t="shared" si="9"/>
        <v>5</v>
      </c>
      <c r="L78" s="5" t="s">
        <v>28</v>
      </c>
      <c r="M78" s="5">
        <v>222.0</v>
      </c>
      <c r="N78" s="5">
        <v>73.0</v>
      </c>
      <c r="O78" s="5">
        <v>-2.0</v>
      </c>
      <c r="P78" s="5" t="s">
        <v>29</v>
      </c>
      <c r="Q78" s="5" t="s">
        <v>599</v>
      </c>
      <c r="R78" s="5" t="s">
        <v>600</v>
      </c>
      <c r="S78" s="5" t="s">
        <v>601</v>
      </c>
      <c r="T78" s="5" t="s">
        <v>602</v>
      </c>
      <c r="U78" s="5" t="s">
        <v>603</v>
      </c>
      <c r="V78" s="5" t="s">
        <v>604</v>
      </c>
      <c r="W78" s="7" t="s">
        <v>605</v>
      </c>
    </row>
    <row r="79">
      <c r="A79" s="5">
        <v>78.0</v>
      </c>
      <c r="B79" s="5" t="s">
        <v>74</v>
      </c>
      <c r="D79" s="5" t="s">
        <v>26</v>
      </c>
      <c r="E79" s="5">
        <v>62200.0</v>
      </c>
      <c r="F79" s="5">
        <v>61931.0</v>
      </c>
      <c r="G79" s="5">
        <v>62200.0</v>
      </c>
      <c r="H79" s="5">
        <v>61931.0</v>
      </c>
      <c r="I79" s="5">
        <v>0.0</v>
      </c>
      <c r="J79" s="5">
        <v>0.0</v>
      </c>
      <c r="K79" s="5">
        <f t="shared" si="9"/>
        <v>2</v>
      </c>
      <c r="L79" s="5" t="s">
        <v>28</v>
      </c>
      <c r="M79" s="5">
        <v>270.0</v>
      </c>
      <c r="N79" s="5">
        <v>89.0</v>
      </c>
      <c r="O79" s="5">
        <v>-1.0</v>
      </c>
      <c r="P79" s="5" t="s">
        <v>29</v>
      </c>
      <c r="Q79" s="5" t="s">
        <v>606</v>
      </c>
      <c r="R79" s="5" t="s">
        <v>607</v>
      </c>
      <c r="S79" s="5" t="s">
        <v>608</v>
      </c>
      <c r="T79" s="5" t="s">
        <v>609</v>
      </c>
      <c r="U79" s="5" t="s">
        <v>603</v>
      </c>
      <c r="V79" s="5" t="s">
        <v>610</v>
      </c>
      <c r="W79" s="7" t="s">
        <v>611</v>
      </c>
    </row>
    <row r="80">
      <c r="A80" s="5">
        <v>79.0</v>
      </c>
      <c r="B80" s="5" t="s">
        <v>74</v>
      </c>
      <c r="D80" s="5" t="s">
        <v>612</v>
      </c>
      <c r="E80" s="5">
        <v>62787.0</v>
      </c>
      <c r="F80" s="5">
        <v>62191.0</v>
      </c>
      <c r="G80" s="5">
        <v>62787.0</v>
      </c>
      <c r="H80" s="5">
        <v>62191.0</v>
      </c>
      <c r="I80" s="5">
        <v>0.0</v>
      </c>
      <c r="J80" s="5">
        <v>0.0</v>
      </c>
      <c r="K80" s="5">
        <f t="shared" si="9"/>
        <v>-10</v>
      </c>
      <c r="L80" s="5" t="s">
        <v>28</v>
      </c>
      <c r="M80" s="5">
        <v>597.0</v>
      </c>
      <c r="N80" s="5">
        <v>198.0</v>
      </c>
      <c r="O80" s="5">
        <v>-2.0</v>
      </c>
      <c r="P80" s="5" t="s">
        <v>29</v>
      </c>
      <c r="Q80" s="5" t="s">
        <v>613</v>
      </c>
      <c r="R80" s="5" t="s">
        <v>614</v>
      </c>
      <c r="S80" s="5" t="s">
        <v>615</v>
      </c>
      <c r="T80" s="5" t="s">
        <v>616</v>
      </c>
      <c r="U80" s="5" t="s">
        <v>428</v>
      </c>
      <c r="V80" s="5" t="s">
        <v>617</v>
      </c>
      <c r="W80" s="7" t="s">
        <v>618</v>
      </c>
    </row>
    <row r="81">
      <c r="A81" s="5">
        <v>80.0</v>
      </c>
      <c r="B81" s="5" t="s">
        <v>74</v>
      </c>
      <c r="D81" s="5" t="s">
        <v>26</v>
      </c>
      <c r="E81" s="5">
        <v>63038.0</v>
      </c>
      <c r="F81" s="5">
        <v>62784.0</v>
      </c>
      <c r="G81" s="5">
        <v>63038.0</v>
      </c>
      <c r="H81" s="5">
        <v>62784.0</v>
      </c>
      <c r="I81" s="5">
        <v>0.0</v>
      </c>
      <c r="J81" s="5">
        <v>0.0</v>
      </c>
      <c r="K81" s="5">
        <f t="shared" si="9"/>
        <v>-4</v>
      </c>
      <c r="L81" s="5" t="s">
        <v>28</v>
      </c>
      <c r="M81" s="5">
        <v>255.0</v>
      </c>
      <c r="N81" s="5">
        <v>84.0</v>
      </c>
      <c r="O81" s="5">
        <v>-3.0</v>
      </c>
      <c r="P81" s="5" t="s">
        <v>29</v>
      </c>
      <c r="Q81" s="5" t="s">
        <v>619</v>
      </c>
      <c r="R81" s="5" t="s">
        <v>620</v>
      </c>
      <c r="S81" s="5" t="s">
        <v>621</v>
      </c>
      <c r="T81" s="5" t="s">
        <v>622</v>
      </c>
      <c r="U81" s="5" t="s">
        <v>428</v>
      </c>
      <c r="V81" s="5" t="s">
        <v>623</v>
      </c>
      <c r="W81" s="7" t="s">
        <v>624</v>
      </c>
    </row>
    <row r="82">
      <c r="A82" s="5">
        <v>81.0</v>
      </c>
      <c r="B82" s="5" t="s">
        <v>74</v>
      </c>
      <c r="D82" s="5" t="s">
        <v>26</v>
      </c>
      <c r="E82" s="5">
        <v>63325.0</v>
      </c>
      <c r="F82" s="5">
        <v>63041.0</v>
      </c>
      <c r="G82" s="5">
        <v>63325.0</v>
      </c>
      <c r="H82" s="5">
        <v>63041.0</v>
      </c>
      <c r="I82" s="5">
        <v>0.0</v>
      </c>
      <c r="J82" s="5">
        <v>0.0</v>
      </c>
      <c r="K82" s="5">
        <f t="shared" si="9"/>
        <v>3</v>
      </c>
      <c r="L82" s="5" t="s">
        <v>28</v>
      </c>
      <c r="M82" s="5">
        <v>285.0</v>
      </c>
      <c r="N82" s="5">
        <v>94.0</v>
      </c>
      <c r="O82" s="5">
        <v>-1.0</v>
      </c>
      <c r="P82" s="5" t="s">
        <v>29</v>
      </c>
      <c r="Q82" s="5" t="s">
        <v>625</v>
      </c>
      <c r="R82" s="5" t="s">
        <v>626</v>
      </c>
      <c r="S82" s="5" t="s">
        <v>627</v>
      </c>
      <c r="T82" s="5" t="s">
        <v>628</v>
      </c>
      <c r="U82" s="5" t="s">
        <v>428</v>
      </c>
      <c r="V82" s="5" t="s">
        <v>629</v>
      </c>
      <c r="W82" s="7" t="s">
        <v>630</v>
      </c>
    </row>
    <row r="83">
      <c r="A83" s="5">
        <v>82.0</v>
      </c>
      <c r="B83" s="5" t="s">
        <v>37</v>
      </c>
      <c r="C83" s="5" t="s">
        <v>38</v>
      </c>
      <c r="D83" s="5" t="s">
        <v>26</v>
      </c>
      <c r="E83" s="5">
        <v>63661.0</v>
      </c>
      <c r="F83" s="5">
        <v>63326.0</v>
      </c>
      <c r="G83" s="5">
        <v>63661.0</v>
      </c>
      <c r="H83" s="5">
        <v>63326.0</v>
      </c>
      <c r="I83" s="5">
        <v>0.0</v>
      </c>
      <c r="J83" s="5">
        <v>0.0</v>
      </c>
      <c r="K83" s="5">
        <f t="shared" si="9"/>
        <v>1</v>
      </c>
      <c r="L83" s="5" t="s">
        <v>28</v>
      </c>
      <c r="M83" s="5">
        <v>336.0</v>
      </c>
      <c r="N83" s="5">
        <v>111.0</v>
      </c>
      <c r="O83" s="5">
        <v>-1.0</v>
      </c>
      <c r="P83" s="5" t="s">
        <v>29</v>
      </c>
      <c r="Q83" s="5" t="s">
        <v>631</v>
      </c>
      <c r="R83" s="5" t="s">
        <v>632</v>
      </c>
      <c r="S83" s="5" t="s">
        <v>633</v>
      </c>
      <c r="T83" s="5" t="s">
        <v>634</v>
      </c>
      <c r="U83" s="5" t="s">
        <v>635</v>
      </c>
      <c r="V83" s="5" t="s">
        <v>636</v>
      </c>
      <c r="W83" s="7" t="s">
        <v>637</v>
      </c>
    </row>
    <row r="84">
      <c r="A84" s="5">
        <v>83.0</v>
      </c>
      <c r="B84" s="5" t="s">
        <v>37</v>
      </c>
      <c r="C84" s="5" t="s">
        <v>38</v>
      </c>
      <c r="D84" s="5" t="s">
        <v>26</v>
      </c>
      <c r="E84" s="5">
        <v>63798.0</v>
      </c>
      <c r="F84" s="5">
        <v>63661.0</v>
      </c>
      <c r="G84" s="5">
        <v>63798.0</v>
      </c>
      <c r="H84" s="5">
        <v>63661.0</v>
      </c>
      <c r="I84" s="5">
        <v>0.0</v>
      </c>
      <c r="J84" s="5">
        <v>0.0</v>
      </c>
      <c r="K84" s="5">
        <f t="shared" si="9"/>
        <v>0</v>
      </c>
      <c r="L84" s="5" t="s">
        <v>28</v>
      </c>
      <c r="M84" s="5">
        <v>138.0</v>
      </c>
      <c r="N84" s="5">
        <v>45.0</v>
      </c>
      <c r="O84" s="5">
        <v>-2.0</v>
      </c>
      <c r="P84" s="5" t="s">
        <v>75</v>
      </c>
      <c r="Q84" s="5" t="s">
        <v>638</v>
      </c>
      <c r="R84" s="5" t="s">
        <v>639</v>
      </c>
      <c r="S84" s="5" t="s">
        <v>640</v>
      </c>
      <c r="T84" s="5" t="s">
        <v>641</v>
      </c>
      <c r="U84" s="5" t="s">
        <v>642</v>
      </c>
      <c r="V84" s="5" t="s">
        <v>643</v>
      </c>
      <c r="W84" s="7" t="s">
        <v>644</v>
      </c>
    </row>
    <row r="85">
      <c r="A85" s="5">
        <v>84.0</v>
      </c>
      <c r="B85" s="5" t="s">
        <v>37</v>
      </c>
      <c r="C85" s="5" t="s">
        <v>38</v>
      </c>
      <c r="D85" s="5" t="s">
        <v>26</v>
      </c>
      <c r="E85" s="5">
        <v>64309.0</v>
      </c>
      <c r="F85" s="5">
        <v>63776.0</v>
      </c>
      <c r="G85" s="5">
        <v>64309.0</v>
      </c>
      <c r="H85" s="5">
        <v>63776.0</v>
      </c>
      <c r="I85" s="5">
        <v>0.0</v>
      </c>
      <c r="J85" s="5">
        <v>0.0</v>
      </c>
      <c r="K85" s="5">
        <f t="shared" si="9"/>
        <v>-23</v>
      </c>
      <c r="L85" s="5" t="s">
        <v>28</v>
      </c>
      <c r="M85" s="5">
        <v>534.0</v>
      </c>
      <c r="N85" s="5">
        <v>177.0</v>
      </c>
      <c r="O85" s="5">
        <v>-1.0</v>
      </c>
      <c r="P85" s="5" t="s">
        <v>75</v>
      </c>
      <c r="Q85" s="5" t="s">
        <v>645</v>
      </c>
      <c r="R85" s="5" t="s">
        <v>646</v>
      </c>
      <c r="S85" s="5" t="s">
        <v>647</v>
      </c>
      <c r="T85" s="5" t="s">
        <v>648</v>
      </c>
      <c r="U85" s="5" t="s">
        <v>60</v>
      </c>
      <c r="V85" s="5" t="s">
        <v>649</v>
      </c>
      <c r="W85" s="5" t="s">
        <v>650</v>
      </c>
    </row>
    <row r="86">
      <c r="A86" s="5">
        <v>85.0</v>
      </c>
      <c r="B86" s="5" t="s">
        <v>37</v>
      </c>
      <c r="C86" s="5" t="s">
        <v>38</v>
      </c>
      <c r="D86" s="5" t="s">
        <v>26</v>
      </c>
      <c r="E86" s="5">
        <v>64551.0</v>
      </c>
      <c r="F86" s="5">
        <v>64306.0</v>
      </c>
      <c r="G86" s="5">
        <v>64551.0</v>
      </c>
      <c r="H86" s="5">
        <v>64306.0</v>
      </c>
      <c r="I86" s="5">
        <v>0.0</v>
      </c>
      <c r="J86" s="5">
        <v>0.0</v>
      </c>
      <c r="K86" s="5">
        <f t="shared" si="9"/>
        <v>-4</v>
      </c>
      <c r="L86" s="5" t="s">
        <v>28</v>
      </c>
      <c r="M86" s="5">
        <v>246.0</v>
      </c>
      <c r="N86" s="5">
        <v>81.0</v>
      </c>
      <c r="O86" s="5">
        <v>-2.0</v>
      </c>
      <c r="P86" s="5" t="s">
        <v>29</v>
      </c>
      <c r="Q86" s="5" t="s">
        <v>651</v>
      </c>
      <c r="R86" s="5" t="s">
        <v>652</v>
      </c>
      <c r="S86" s="5" t="s">
        <v>653</v>
      </c>
      <c r="T86" s="5" t="s">
        <v>654</v>
      </c>
      <c r="U86" s="5" t="s">
        <v>655</v>
      </c>
      <c r="V86" s="5" t="s">
        <v>656</v>
      </c>
      <c r="W86" s="7" t="s">
        <v>657</v>
      </c>
    </row>
    <row r="87">
      <c r="A87" s="5">
        <v>86.0</v>
      </c>
      <c r="B87" s="5" t="s">
        <v>37</v>
      </c>
      <c r="C87" s="5" t="s">
        <v>38</v>
      </c>
      <c r="D87" s="5" t="s">
        <v>26</v>
      </c>
      <c r="E87" s="5">
        <v>64870.0</v>
      </c>
      <c r="F87" s="5">
        <v>64553.0</v>
      </c>
      <c r="G87" s="5">
        <v>64870.0</v>
      </c>
      <c r="H87" s="5">
        <v>64553.0</v>
      </c>
      <c r="I87" s="5">
        <v>0.0</v>
      </c>
      <c r="J87" s="5">
        <v>0.0</v>
      </c>
      <c r="K87" s="5">
        <f t="shared" si="9"/>
        <v>2</v>
      </c>
      <c r="L87" s="5" t="s">
        <v>28</v>
      </c>
      <c r="M87" s="5">
        <v>318.0</v>
      </c>
      <c r="N87" s="5">
        <v>105.0</v>
      </c>
      <c r="O87" s="5">
        <v>-1.0</v>
      </c>
      <c r="P87" s="5" t="s">
        <v>29</v>
      </c>
      <c r="Q87" s="5" t="s">
        <v>658</v>
      </c>
      <c r="R87" s="5" t="s">
        <v>659</v>
      </c>
      <c r="S87" s="5" t="s">
        <v>660</v>
      </c>
      <c r="T87" s="5" t="s">
        <v>661</v>
      </c>
      <c r="U87" s="5" t="s">
        <v>662</v>
      </c>
      <c r="V87" s="5" t="s">
        <v>663</v>
      </c>
      <c r="W87" s="7" t="s">
        <v>664</v>
      </c>
    </row>
    <row r="88">
      <c r="A88" s="5">
        <v>87.0</v>
      </c>
      <c r="B88" s="5" t="s">
        <v>64</v>
      </c>
      <c r="D88" s="5" t="s">
        <v>665</v>
      </c>
      <c r="E88" s="5">
        <v>66765.0</v>
      </c>
      <c r="F88" s="5">
        <v>64867.0</v>
      </c>
      <c r="G88" s="5">
        <v>66765.0</v>
      </c>
      <c r="H88" s="5">
        <v>64867.0</v>
      </c>
      <c r="I88" s="5">
        <v>0.0</v>
      </c>
      <c r="J88" s="5">
        <v>0.0</v>
      </c>
      <c r="K88" s="5">
        <f t="shared" si="9"/>
        <v>-4</v>
      </c>
      <c r="L88" s="5" t="s">
        <v>28</v>
      </c>
      <c r="M88" s="5">
        <v>1899.0</v>
      </c>
      <c r="N88" s="5">
        <v>632.0</v>
      </c>
      <c r="O88" s="5">
        <v>-2.0</v>
      </c>
      <c r="P88" s="5" t="s">
        <v>75</v>
      </c>
      <c r="Q88" s="5" t="s">
        <v>666</v>
      </c>
      <c r="R88" s="5" t="s">
        <v>667</v>
      </c>
      <c r="S88" s="5" t="s">
        <v>668</v>
      </c>
      <c r="T88" s="5" t="s">
        <v>669</v>
      </c>
      <c r="U88" s="18" t="s">
        <v>642</v>
      </c>
      <c r="V88" s="18" t="s">
        <v>670</v>
      </c>
      <c r="W88" s="7" t="s">
        <v>671</v>
      </c>
    </row>
    <row r="89">
      <c r="A89" s="5">
        <v>88.0</v>
      </c>
      <c r="B89" s="5" t="s">
        <v>64</v>
      </c>
      <c r="D89" s="5" t="s">
        <v>672</v>
      </c>
      <c r="E89" s="5">
        <v>68318.0</v>
      </c>
      <c r="F89" s="5">
        <v>66762.0</v>
      </c>
      <c r="G89" s="5">
        <v>68318.0</v>
      </c>
      <c r="H89" s="5">
        <v>66762.0</v>
      </c>
      <c r="I89" s="5">
        <v>0.0</v>
      </c>
      <c r="J89" s="5">
        <v>0.0</v>
      </c>
      <c r="K89" s="5">
        <f t="shared" si="9"/>
        <v>-4</v>
      </c>
      <c r="L89" s="5" t="s">
        <v>28</v>
      </c>
      <c r="M89" s="5">
        <v>1557.0</v>
      </c>
      <c r="N89" s="5">
        <v>518.0</v>
      </c>
      <c r="O89" s="5">
        <v>-3.0</v>
      </c>
      <c r="P89" s="5" t="s">
        <v>29</v>
      </c>
      <c r="Q89" s="5" t="s">
        <v>673</v>
      </c>
      <c r="R89" s="5" t="s">
        <v>674</v>
      </c>
      <c r="S89" s="5" t="s">
        <v>675</v>
      </c>
      <c r="T89" s="18" t="s">
        <v>173</v>
      </c>
      <c r="U89" s="18" t="s">
        <v>642</v>
      </c>
      <c r="V89" s="18" t="s">
        <v>676</v>
      </c>
      <c r="W89" s="7" t="s">
        <v>677</v>
      </c>
    </row>
    <row r="90">
      <c r="A90" s="5">
        <v>89.0</v>
      </c>
      <c r="B90" s="5" t="s">
        <v>64</v>
      </c>
      <c r="D90" s="5" t="s">
        <v>26</v>
      </c>
      <c r="E90" s="5">
        <v>69057.0</v>
      </c>
      <c r="F90" s="5">
        <v>68398.0</v>
      </c>
      <c r="G90" s="5">
        <v>69057.0</v>
      </c>
      <c r="H90" s="5">
        <v>68398.0</v>
      </c>
      <c r="I90" s="5">
        <v>0.0</v>
      </c>
      <c r="J90" s="5">
        <v>0.0</v>
      </c>
      <c r="K90" s="5">
        <f t="shared" si="9"/>
        <v>80</v>
      </c>
      <c r="L90" s="5" t="s">
        <v>28</v>
      </c>
      <c r="M90" s="5">
        <v>660.0</v>
      </c>
      <c r="N90" s="5">
        <v>219.0</v>
      </c>
      <c r="O90" s="5">
        <v>-2.0</v>
      </c>
      <c r="P90" s="5" t="s">
        <v>29</v>
      </c>
      <c r="Q90" s="18" t="s">
        <v>678</v>
      </c>
      <c r="R90" s="5" t="s">
        <v>679</v>
      </c>
      <c r="S90" s="5" t="s">
        <v>680</v>
      </c>
      <c r="T90" s="18" t="s">
        <v>681</v>
      </c>
      <c r="U90" s="18" t="s">
        <v>642</v>
      </c>
      <c r="V90" s="18" t="s">
        <v>682</v>
      </c>
      <c r="W90" s="7" t="s">
        <v>683</v>
      </c>
    </row>
    <row r="91">
      <c r="A91" s="5">
        <v>90.0</v>
      </c>
      <c r="B91" s="5" t="s">
        <v>64</v>
      </c>
      <c r="D91" s="5" t="s">
        <v>26</v>
      </c>
      <c r="E91" s="5">
        <v>69257.0</v>
      </c>
      <c r="F91" s="5">
        <v>69054.0</v>
      </c>
      <c r="G91" s="5">
        <v>69257.0</v>
      </c>
      <c r="H91" s="5">
        <v>69054.0</v>
      </c>
      <c r="I91" s="5">
        <v>0.0</v>
      </c>
      <c r="J91" s="5">
        <v>0.0</v>
      </c>
      <c r="K91" s="5">
        <f t="shared" si="9"/>
        <v>-4</v>
      </c>
      <c r="L91" s="5" t="s">
        <v>28</v>
      </c>
      <c r="M91" s="5">
        <v>204.0</v>
      </c>
      <c r="N91" s="5">
        <v>67.0</v>
      </c>
      <c r="O91" s="5">
        <v>-3.0</v>
      </c>
      <c r="P91" s="5" t="s">
        <v>29</v>
      </c>
      <c r="Q91" s="5" t="s">
        <v>684</v>
      </c>
      <c r="R91" s="5" t="s">
        <v>685</v>
      </c>
      <c r="S91" s="5" t="s">
        <v>686</v>
      </c>
      <c r="T91" s="18" t="s">
        <v>687</v>
      </c>
      <c r="U91" s="18" t="s">
        <v>688</v>
      </c>
      <c r="V91" s="18" t="s">
        <v>689</v>
      </c>
      <c r="W91" s="7" t="s">
        <v>690</v>
      </c>
    </row>
    <row r="92">
      <c r="A92" s="5">
        <v>91.0</v>
      </c>
      <c r="B92" s="12" t="s">
        <v>64</v>
      </c>
      <c r="D92" s="5" t="s">
        <v>26</v>
      </c>
      <c r="E92" s="5">
        <v>69670.0</v>
      </c>
      <c r="F92" s="5">
        <v>69245.0</v>
      </c>
      <c r="G92" s="5">
        <v>69610.0</v>
      </c>
      <c r="H92" s="5">
        <v>69245.0</v>
      </c>
      <c r="I92" s="5">
        <v>60.0</v>
      </c>
      <c r="J92" s="5">
        <v>0.0</v>
      </c>
      <c r="K92" s="5">
        <f t="shared" si="9"/>
        <v>-13</v>
      </c>
      <c r="L92" s="5" t="s">
        <v>28</v>
      </c>
      <c r="M92" s="5">
        <v>366.0</v>
      </c>
      <c r="N92" s="5">
        <v>121.0</v>
      </c>
      <c r="O92" s="5">
        <v>-1.0</v>
      </c>
      <c r="P92" s="5" t="s">
        <v>29</v>
      </c>
      <c r="Q92" s="5" t="s">
        <v>691</v>
      </c>
      <c r="R92" s="5" t="s">
        <v>692</v>
      </c>
      <c r="S92" s="5" t="s">
        <v>693</v>
      </c>
      <c r="T92" s="18" t="s">
        <v>694</v>
      </c>
      <c r="U92" s="18" t="s">
        <v>688</v>
      </c>
      <c r="V92" s="18" t="s">
        <v>695</v>
      </c>
      <c r="W92" s="7" t="s">
        <v>696</v>
      </c>
    </row>
    <row r="93">
      <c r="A93" s="5">
        <v>92.0</v>
      </c>
      <c r="B93" s="5" t="s">
        <v>74</v>
      </c>
      <c r="D93" s="5" t="s">
        <v>26</v>
      </c>
      <c r="E93" s="5">
        <v>70572.0</v>
      </c>
      <c r="F93" s="5">
        <v>69670.0</v>
      </c>
      <c r="G93" s="5">
        <v>70572.0</v>
      </c>
      <c r="H93" s="5">
        <v>69679.0</v>
      </c>
      <c r="I93" s="5">
        <v>0.0</v>
      </c>
      <c r="J93" s="5">
        <v>0.0</v>
      </c>
      <c r="K93" s="5">
        <f t="shared" si="9"/>
        <v>69</v>
      </c>
      <c r="L93" s="5" t="s">
        <v>28</v>
      </c>
      <c r="M93" s="5">
        <v>903.0</v>
      </c>
      <c r="N93" s="5">
        <v>300.0</v>
      </c>
      <c r="O93" s="5">
        <v>-2.0</v>
      </c>
      <c r="P93" s="5" t="s">
        <v>29</v>
      </c>
      <c r="Q93" s="5" t="s">
        <v>697</v>
      </c>
      <c r="R93" s="5" t="s">
        <v>698</v>
      </c>
      <c r="S93" s="5" t="s">
        <v>699</v>
      </c>
      <c r="T93" s="5" t="s">
        <v>700</v>
      </c>
      <c r="U93" s="5" t="s">
        <v>428</v>
      </c>
      <c r="V93" s="5" t="s">
        <v>268</v>
      </c>
      <c r="W93" s="7" t="s">
        <v>701</v>
      </c>
    </row>
    <row r="94">
      <c r="A94" s="5">
        <v>93.0</v>
      </c>
      <c r="B94" s="5" t="s">
        <v>74</v>
      </c>
      <c r="D94" s="5" t="s">
        <v>26</v>
      </c>
      <c r="E94" s="5">
        <v>70913.0</v>
      </c>
      <c r="F94" s="5">
        <v>70569.0</v>
      </c>
      <c r="G94" s="5">
        <v>70913.0</v>
      </c>
      <c r="H94" s="5">
        <v>70569.0</v>
      </c>
      <c r="I94" s="5">
        <v>0.0</v>
      </c>
      <c r="J94" s="5">
        <v>0.0</v>
      </c>
      <c r="K94" s="5">
        <f t="shared" si="9"/>
        <v>-4</v>
      </c>
      <c r="L94" s="5" t="s">
        <v>28</v>
      </c>
      <c r="M94" s="5">
        <v>345.0</v>
      </c>
      <c r="N94" s="5">
        <v>114.0</v>
      </c>
      <c r="O94" s="5">
        <v>-3.0</v>
      </c>
      <c r="P94" s="5" t="s">
        <v>29</v>
      </c>
      <c r="Q94" s="5" t="s">
        <v>702</v>
      </c>
      <c r="R94" s="5" t="s">
        <v>703</v>
      </c>
      <c r="S94" s="5" t="s">
        <v>704</v>
      </c>
      <c r="T94" s="5" t="s">
        <v>705</v>
      </c>
      <c r="U94" s="5" t="s">
        <v>428</v>
      </c>
      <c r="V94" s="5" t="s">
        <v>706</v>
      </c>
      <c r="W94" s="7" t="s">
        <v>707</v>
      </c>
    </row>
    <row r="95">
      <c r="A95" s="5">
        <v>94.0</v>
      </c>
      <c r="B95" s="5" t="s">
        <v>74</v>
      </c>
      <c r="D95" s="5" t="s">
        <v>26</v>
      </c>
      <c r="E95" s="5">
        <v>71114.0</v>
      </c>
      <c r="F95" s="5">
        <v>70956.0</v>
      </c>
      <c r="G95" s="5">
        <v>71153.0</v>
      </c>
      <c r="H95" s="5">
        <v>70956.0</v>
      </c>
      <c r="I95" s="5">
        <v>39.0</v>
      </c>
      <c r="J95" s="5">
        <v>0.0</v>
      </c>
      <c r="K95" s="5">
        <f t="shared" si="9"/>
        <v>43</v>
      </c>
      <c r="L95" s="5" t="s">
        <v>28</v>
      </c>
      <c r="M95" s="5">
        <v>198.0</v>
      </c>
      <c r="N95" s="5">
        <v>66.0</v>
      </c>
      <c r="O95" s="5">
        <v>-3.0</v>
      </c>
      <c r="P95" s="5" t="s">
        <v>75</v>
      </c>
      <c r="Q95" s="5" t="s">
        <v>708</v>
      </c>
      <c r="R95" s="5" t="s">
        <v>709</v>
      </c>
      <c r="S95" s="5" t="s">
        <v>710</v>
      </c>
      <c r="U95" s="5" t="s">
        <v>603</v>
      </c>
      <c r="V95" s="5" t="s">
        <v>711</v>
      </c>
      <c r="W95" s="11" t="s">
        <v>712</v>
      </c>
    </row>
    <row r="96">
      <c r="A96" s="5">
        <v>95.0</v>
      </c>
      <c r="B96" s="5" t="s">
        <v>74</v>
      </c>
      <c r="D96" s="5" t="s">
        <v>26</v>
      </c>
      <c r="E96" s="5">
        <v>71259.0</v>
      </c>
      <c r="F96" s="5">
        <v>71155.0</v>
      </c>
      <c r="G96" s="5">
        <v>71259.0</v>
      </c>
      <c r="H96" s="5">
        <v>71155.0</v>
      </c>
      <c r="I96" s="5">
        <v>0.0</v>
      </c>
      <c r="J96" s="5">
        <v>0.0</v>
      </c>
      <c r="K96" s="5">
        <f t="shared" si="9"/>
        <v>2</v>
      </c>
      <c r="L96" s="5" t="s">
        <v>28</v>
      </c>
      <c r="M96" s="5">
        <v>105.0</v>
      </c>
      <c r="N96" s="5">
        <v>34.0</v>
      </c>
      <c r="O96" s="5">
        <v>-2.0</v>
      </c>
      <c r="P96" s="5" t="s">
        <v>713</v>
      </c>
      <c r="Q96" s="5" t="s">
        <v>714</v>
      </c>
      <c r="S96" s="5" t="s">
        <v>715</v>
      </c>
      <c r="T96" s="5" t="s">
        <v>716</v>
      </c>
      <c r="U96" s="5" t="s">
        <v>717</v>
      </c>
      <c r="V96" s="5" t="s">
        <v>718</v>
      </c>
      <c r="W96" s="7" t="s">
        <v>719</v>
      </c>
    </row>
    <row r="97">
      <c r="A97" s="5">
        <v>96.0</v>
      </c>
      <c r="B97" s="5" t="s">
        <v>64</v>
      </c>
      <c r="D97" s="5" t="s">
        <v>26</v>
      </c>
      <c r="E97" s="5">
        <v>72315.0</v>
      </c>
      <c r="F97" s="5">
        <v>71353.0</v>
      </c>
      <c r="G97" s="5">
        <v>72315.0</v>
      </c>
      <c r="H97" s="5">
        <v>71353.0</v>
      </c>
      <c r="I97" s="5">
        <v>0.0</v>
      </c>
      <c r="J97" s="5">
        <v>0.0</v>
      </c>
      <c r="K97" s="5">
        <f t="shared" si="9"/>
        <v>94</v>
      </c>
      <c r="L97" s="5" t="s">
        <v>28</v>
      </c>
      <c r="M97" s="5">
        <v>963.0</v>
      </c>
      <c r="N97" s="5">
        <v>320.0</v>
      </c>
      <c r="O97" s="5">
        <v>-2.0</v>
      </c>
      <c r="P97" s="5" t="s">
        <v>29</v>
      </c>
      <c r="Q97" s="5" t="s">
        <v>720</v>
      </c>
      <c r="R97" s="5" t="s">
        <v>721</v>
      </c>
      <c r="S97" s="5" t="s">
        <v>722</v>
      </c>
      <c r="T97" s="5" t="s">
        <v>723</v>
      </c>
      <c r="U97" s="5" t="s">
        <v>428</v>
      </c>
      <c r="V97" s="5" t="s">
        <v>724</v>
      </c>
      <c r="W97" s="11" t="s">
        <v>725</v>
      </c>
    </row>
    <row r="98">
      <c r="A98" s="5">
        <v>97.0</v>
      </c>
      <c r="B98" s="5" t="s">
        <v>64</v>
      </c>
      <c r="D98" s="5" t="s">
        <v>26</v>
      </c>
      <c r="E98" s="5">
        <v>72720.0</v>
      </c>
      <c r="F98" s="5">
        <v>72433.0</v>
      </c>
      <c r="G98" s="5">
        <v>72720.0</v>
      </c>
      <c r="H98" s="5">
        <v>72433.0</v>
      </c>
      <c r="I98" s="5">
        <v>0.0</v>
      </c>
      <c r="J98" s="5">
        <v>0.0</v>
      </c>
      <c r="K98" s="5">
        <f t="shared" si="9"/>
        <v>118</v>
      </c>
      <c r="L98" s="5" t="s">
        <v>28</v>
      </c>
      <c r="M98" s="5">
        <v>288.0</v>
      </c>
      <c r="N98" s="5">
        <v>95.0</v>
      </c>
      <c r="O98" s="5">
        <v>-2.0</v>
      </c>
      <c r="P98" s="5" t="s">
        <v>75</v>
      </c>
      <c r="Q98" s="5" t="s">
        <v>726</v>
      </c>
      <c r="R98" s="5" t="s">
        <v>727</v>
      </c>
      <c r="S98" s="5" t="s">
        <v>728</v>
      </c>
      <c r="T98" s="5" t="s">
        <v>729</v>
      </c>
      <c r="U98" s="18" t="s">
        <v>428</v>
      </c>
      <c r="V98" s="5" t="s">
        <v>730</v>
      </c>
      <c r="W98" s="7" t="s">
        <v>731</v>
      </c>
    </row>
    <row r="99">
      <c r="A99" s="5">
        <v>98.0</v>
      </c>
      <c r="B99" s="5" t="s">
        <v>64</v>
      </c>
      <c r="D99" s="5" t="s">
        <v>26</v>
      </c>
      <c r="E99" s="5">
        <v>72851.0</v>
      </c>
      <c r="F99" s="5">
        <v>72723.0</v>
      </c>
      <c r="G99" s="5">
        <v>72815.0</v>
      </c>
      <c r="H99" s="5">
        <v>72723.0</v>
      </c>
      <c r="I99" s="5">
        <v>36.0</v>
      </c>
      <c r="J99" s="5">
        <v>0.0</v>
      </c>
      <c r="K99" s="5">
        <f t="shared" si="9"/>
        <v>3</v>
      </c>
      <c r="L99" s="5" t="s">
        <v>28</v>
      </c>
      <c r="M99" s="5">
        <v>93.0</v>
      </c>
      <c r="N99" s="6">
        <f>M99/3</f>
        <v>31</v>
      </c>
      <c r="O99" s="5">
        <v>-3.0</v>
      </c>
      <c r="P99" s="5" t="s">
        <v>29</v>
      </c>
      <c r="Q99" s="5" t="s">
        <v>732</v>
      </c>
      <c r="R99" s="5" t="s">
        <v>733</v>
      </c>
      <c r="S99" s="5" t="s">
        <v>734</v>
      </c>
      <c r="T99" s="5" t="s">
        <v>735</v>
      </c>
      <c r="U99" s="5" t="s">
        <v>736</v>
      </c>
      <c r="V99" s="5" t="s">
        <v>737</v>
      </c>
      <c r="W99" s="7" t="s">
        <v>738</v>
      </c>
      <c r="Y99" s="5" t="s">
        <v>739</v>
      </c>
    </row>
    <row r="100">
      <c r="A100" s="5">
        <v>99.0</v>
      </c>
      <c r="B100" s="5" t="s">
        <v>64</v>
      </c>
      <c r="D100" s="5" t="s">
        <v>26</v>
      </c>
      <c r="E100" s="5">
        <v>72967.0</v>
      </c>
      <c r="F100" s="5">
        <v>72815.0</v>
      </c>
      <c r="G100" s="5">
        <v>72967.0</v>
      </c>
      <c r="H100" s="5">
        <v>72815.0</v>
      </c>
      <c r="I100" s="5">
        <v>0.0</v>
      </c>
      <c r="J100" s="5">
        <v>0.0</v>
      </c>
      <c r="K100" s="5">
        <f t="shared" si="9"/>
        <v>0</v>
      </c>
      <c r="L100" s="5" t="s">
        <v>28</v>
      </c>
      <c r="M100" s="5">
        <v>153.0</v>
      </c>
      <c r="N100" s="5">
        <v>50.0</v>
      </c>
      <c r="O100" s="5">
        <v>-1.0</v>
      </c>
      <c r="P100" s="5" t="s">
        <v>29</v>
      </c>
      <c r="Q100" s="5" t="s">
        <v>740</v>
      </c>
      <c r="R100" s="5" t="s">
        <v>741</v>
      </c>
      <c r="S100" s="5" t="s">
        <v>742</v>
      </c>
      <c r="T100" s="5" t="s">
        <v>743</v>
      </c>
      <c r="U100" s="18" t="s">
        <v>428</v>
      </c>
      <c r="V100" s="5" t="s">
        <v>744</v>
      </c>
      <c r="W100" s="7" t="s">
        <v>745</v>
      </c>
    </row>
    <row r="101">
      <c r="A101" s="5">
        <v>100.0</v>
      </c>
      <c r="B101" s="5" t="s">
        <v>64</v>
      </c>
      <c r="D101" s="5" t="s">
        <v>26</v>
      </c>
      <c r="E101" s="5">
        <v>73128.0</v>
      </c>
      <c r="F101" s="5">
        <v>72964.0</v>
      </c>
      <c r="G101" s="5">
        <v>73128.0</v>
      </c>
      <c r="H101" s="5">
        <v>72964.0</v>
      </c>
      <c r="I101" s="5">
        <v>0.0</v>
      </c>
      <c r="J101" s="5">
        <v>0.0</v>
      </c>
      <c r="K101" s="5">
        <f t="shared" si="9"/>
        <v>-4</v>
      </c>
      <c r="L101" s="5" t="s">
        <v>28</v>
      </c>
      <c r="M101" s="5">
        <v>165.0</v>
      </c>
      <c r="N101" s="5">
        <v>54.0</v>
      </c>
      <c r="O101" s="5">
        <v>-2.0</v>
      </c>
      <c r="P101" s="5" t="s">
        <v>29</v>
      </c>
      <c r="Q101" s="5" t="s">
        <v>746</v>
      </c>
      <c r="R101" s="5" t="s">
        <v>747</v>
      </c>
      <c r="S101" s="5" t="s">
        <v>748</v>
      </c>
      <c r="T101" s="5" t="s">
        <v>749</v>
      </c>
      <c r="U101" s="5" t="s">
        <v>750</v>
      </c>
      <c r="V101" s="5" t="s">
        <v>724</v>
      </c>
      <c r="W101" s="7" t="s">
        <v>751</v>
      </c>
    </row>
    <row r="102">
      <c r="A102" s="5">
        <v>101.0</v>
      </c>
      <c r="B102" s="5" t="s">
        <v>64</v>
      </c>
      <c r="D102" s="5" t="s">
        <v>26</v>
      </c>
      <c r="E102" s="5">
        <v>73661.0</v>
      </c>
      <c r="F102" s="5">
        <v>73170.0</v>
      </c>
      <c r="G102" s="5">
        <v>73661.0</v>
      </c>
      <c r="H102" s="5">
        <v>73170.0</v>
      </c>
      <c r="I102" s="5">
        <v>0.0</v>
      </c>
      <c r="J102" s="5">
        <v>0.0</v>
      </c>
      <c r="K102" s="5">
        <f t="shared" si="9"/>
        <v>42</v>
      </c>
      <c r="L102" s="5" t="s">
        <v>28</v>
      </c>
      <c r="M102" s="6">
        <f>G102-H102+1</f>
        <v>492</v>
      </c>
      <c r="N102" s="6">
        <f>M102/3</f>
        <v>164</v>
      </c>
      <c r="O102" s="5">
        <v>-3.0</v>
      </c>
      <c r="P102" s="5" t="s">
        <v>29</v>
      </c>
      <c r="Q102" s="5" t="s">
        <v>752</v>
      </c>
      <c r="R102" s="5" t="s">
        <v>753</v>
      </c>
      <c r="S102" s="5" t="s">
        <v>754</v>
      </c>
      <c r="T102" s="5" t="s">
        <v>755</v>
      </c>
      <c r="U102" s="5" t="s">
        <v>750</v>
      </c>
      <c r="V102" s="5" t="s">
        <v>756</v>
      </c>
      <c r="W102" s="7" t="s">
        <v>757</v>
      </c>
    </row>
    <row r="103">
      <c r="A103" s="5">
        <v>102.0</v>
      </c>
      <c r="B103" s="5" t="s">
        <v>74</v>
      </c>
      <c r="D103" s="5" t="s">
        <v>26</v>
      </c>
      <c r="E103" s="5">
        <v>74023.0</v>
      </c>
      <c r="F103" s="5">
        <v>73706.0</v>
      </c>
      <c r="G103" s="5">
        <v>74023.0</v>
      </c>
      <c r="H103" s="5">
        <v>73706.0</v>
      </c>
      <c r="I103" s="5">
        <v>0.0</v>
      </c>
      <c r="J103" s="5">
        <v>0.0</v>
      </c>
      <c r="K103" s="5">
        <f t="shared" si="9"/>
        <v>45</v>
      </c>
      <c r="L103" s="5" t="s">
        <v>28</v>
      </c>
      <c r="M103" s="5">
        <v>318.0</v>
      </c>
      <c r="N103" s="5">
        <v>105.0</v>
      </c>
      <c r="O103" s="5">
        <v>-1.0</v>
      </c>
      <c r="P103" s="5" t="s">
        <v>29</v>
      </c>
      <c r="Q103" s="5" t="s">
        <v>758</v>
      </c>
      <c r="R103" s="5" t="s">
        <v>759</v>
      </c>
      <c r="S103" s="5" t="s">
        <v>760</v>
      </c>
      <c r="T103" s="5" t="s">
        <v>761</v>
      </c>
      <c r="U103" s="5" t="s">
        <v>428</v>
      </c>
      <c r="V103" s="5" t="s">
        <v>268</v>
      </c>
      <c r="W103" s="7" t="s">
        <v>762</v>
      </c>
    </row>
    <row r="104">
      <c r="A104" s="5">
        <v>103.0</v>
      </c>
      <c r="B104" s="5" t="s">
        <v>74</v>
      </c>
      <c r="D104" s="5" t="s">
        <v>26</v>
      </c>
      <c r="E104" s="5">
        <v>74424.0</v>
      </c>
      <c r="F104" s="5">
        <v>74059.0</v>
      </c>
      <c r="G104" s="5">
        <v>74424.0</v>
      </c>
      <c r="H104" s="5">
        <v>74059.0</v>
      </c>
      <c r="I104" s="5">
        <v>0.0</v>
      </c>
      <c r="J104" s="5">
        <v>0.0</v>
      </c>
      <c r="K104" s="5">
        <f t="shared" si="9"/>
        <v>36</v>
      </c>
      <c r="L104" s="5" t="s">
        <v>28</v>
      </c>
      <c r="M104" s="5">
        <v>366.0</v>
      </c>
      <c r="N104" s="5">
        <v>121.0</v>
      </c>
      <c r="O104" s="5">
        <v>-2.0</v>
      </c>
      <c r="P104" s="5" t="s">
        <v>29</v>
      </c>
      <c r="Q104" s="5" t="s">
        <v>763</v>
      </c>
      <c r="R104" s="5" t="s">
        <v>764</v>
      </c>
      <c r="S104" s="5" t="s">
        <v>765</v>
      </c>
      <c r="T104" s="5" t="s">
        <v>766</v>
      </c>
      <c r="U104" s="5" t="s">
        <v>428</v>
      </c>
      <c r="V104" s="5" t="s">
        <v>767</v>
      </c>
      <c r="W104" s="7" t="s">
        <v>768</v>
      </c>
    </row>
    <row r="105">
      <c r="A105" s="5">
        <v>104.0</v>
      </c>
      <c r="B105" s="5" t="s">
        <v>37</v>
      </c>
      <c r="C105" s="5" t="s">
        <v>38</v>
      </c>
      <c r="D105" s="5" t="s">
        <v>26</v>
      </c>
      <c r="E105" s="5">
        <v>74802.0</v>
      </c>
      <c r="F105" s="5">
        <v>74464.0</v>
      </c>
      <c r="G105" s="5">
        <v>74802.0</v>
      </c>
      <c r="H105" s="5">
        <v>74464.0</v>
      </c>
      <c r="I105" s="5">
        <v>0.0</v>
      </c>
      <c r="J105" s="5">
        <v>0.0</v>
      </c>
      <c r="K105" s="5">
        <f t="shared" si="9"/>
        <v>40</v>
      </c>
      <c r="L105" s="5" t="s">
        <v>28</v>
      </c>
      <c r="M105" s="5">
        <v>339.0</v>
      </c>
      <c r="N105" s="5">
        <v>112.0</v>
      </c>
      <c r="O105" s="5">
        <v>-2.0</v>
      </c>
      <c r="P105" s="5" t="s">
        <v>29</v>
      </c>
      <c r="Q105" s="5" t="s">
        <v>769</v>
      </c>
      <c r="R105" s="5" t="s">
        <v>770</v>
      </c>
      <c r="S105" s="5" t="s">
        <v>771</v>
      </c>
      <c r="T105" s="5" t="s">
        <v>772</v>
      </c>
      <c r="U105" s="5" t="s">
        <v>773</v>
      </c>
      <c r="V105" s="5" t="s">
        <v>774</v>
      </c>
      <c r="W105" s="7" t="s">
        <v>775</v>
      </c>
    </row>
    <row r="106">
      <c r="A106" s="5">
        <v>105.0</v>
      </c>
      <c r="B106" s="5" t="s">
        <v>37</v>
      </c>
      <c r="C106" s="5" t="s">
        <v>38</v>
      </c>
      <c r="D106" s="5" t="s">
        <v>26</v>
      </c>
      <c r="E106" s="5">
        <v>75251.0</v>
      </c>
      <c r="F106" s="5">
        <v>74847.0</v>
      </c>
      <c r="G106" s="5">
        <v>75251.0</v>
      </c>
      <c r="H106" s="5">
        <v>74847.0</v>
      </c>
      <c r="I106" s="5">
        <v>0.0</v>
      </c>
      <c r="J106" s="5">
        <v>0.0</v>
      </c>
      <c r="K106" s="5">
        <f t="shared" si="9"/>
        <v>45</v>
      </c>
      <c r="L106" s="5" t="s">
        <v>28</v>
      </c>
      <c r="M106" s="5">
        <v>405.0</v>
      </c>
      <c r="N106" s="5">
        <v>134.0</v>
      </c>
      <c r="O106" s="5">
        <v>-3.0</v>
      </c>
      <c r="P106" s="5" t="s">
        <v>29</v>
      </c>
      <c r="Q106" s="5" t="s">
        <v>776</v>
      </c>
      <c r="R106" s="5" t="s">
        <v>777</v>
      </c>
      <c r="S106" s="5" t="s">
        <v>778</v>
      </c>
      <c r="T106" s="5" t="s">
        <v>779</v>
      </c>
      <c r="U106" s="5" t="s">
        <v>773</v>
      </c>
      <c r="V106" s="5" t="s">
        <v>780</v>
      </c>
      <c r="W106" s="7" t="s">
        <v>781</v>
      </c>
    </row>
  </sheetData>
  <hyperlinks>
    <hyperlink r:id="rId2" ref="D1"/>
    <hyperlink r:id="rId3" ref="X1"/>
    <hyperlink r:id="rId4" ref="W2"/>
    <hyperlink r:id="rId5" ref="W3"/>
    <hyperlink r:id="rId6" ref="W4"/>
    <hyperlink r:id="rId7" ref="W5"/>
    <hyperlink r:id="rId8" ref="W6"/>
    <hyperlink r:id="rId9" ref="W7"/>
    <hyperlink r:id="rId10" ref="W8"/>
    <hyperlink r:id="rId11" ref="W9"/>
    <hyperlink r:id="rId12" ref="W10"/>
    <hyperlink r:id="rId13" ref="W11"/>
    <hyperlink r:id="rId14" ref="W12"/>
    <hyperlink r:id="rId15" ref="W13"/>
    <hyperlink r:id="rId16" ref="W14"/>
    <hyperlink r:id="rId17" ref="W15"/>
    <hyperlink r:id="rId18" ref="W16"/>
    <hyperlink r:id="rId19" ref="W17"/>
    <hyperlink r:id="rId20" ref="W18"/>
    <hyperlink r:id="rId21" ref="W19"/>
    <hyperlink r:id="rId22" ref="W20"/>
    <hyperlink r:id="rId23" ref="W21"/>
    <hyperlink r:id="rId24" ref="W22"/>
    <hyperlink r:id="rId25" ref="W23"/>
    <hyperlink r:id="rId26" ref="W25"/>
    <hyperlink r:id="rId27" ref="W26"/>
    <hyperlink r:id="rId28" ref="W27"/>
    <hyperlink r:id="rId29" ref="W28"/>
    <hyperlink r:id="rId30" ref="W29"/>
    <hyperlink r:id="rId31" ref="W30"/>
    <hyperlink r:id="rId32" ref="W31"/>
    <hyperlink r:id="rId33" ref="W32"/>
    <hyperlink r:id="rId34" ref="W33"/>
    <hyperlink r:id="rId35" ref="W34"/>
    <hyperlink r:id="rId36" ref="W35"/>
    <hyperlink r:id="rId37" ref="W36"/>
    <hyperlink r:id="rId38" ref="W37"/>
    <hyperlink r:id="rId39" ref="W38"/>
    <hyperlink r:id="rId40" ref="W39"/>
    <hyperlink r:id="rId41" ref="W40"/>
    <hyperlink r:id="rId42" ref="W41"/>
    <hyperlink r:id="rId43" ref="W42"/>
    <hyperlink r:id="rId44" ref="W43"/>
    <hyperlink r:id="rId45" ref="W44"/>
    <hyperlink r:id="rId46" ref="W45"/>
    <hyperlink r:id="rId47" ref="W46"/>
    <hyperlink r:id="rId48" ref="W48"/>
    <hyperlink r:id="rId49" ref="W49"/>
    <hyperlink r:id="rId50" ref="W50"/>
    <hyperlink r:id="rId51" ref="W51"/>
    <hyperlink r:id="rId52" ref="W52"/>
    <hyperlink r:id="rId53" ref="W53"/>
    <hyperlink r:id="rId54" ref="W54"/>
    <hyperlink r:id="rId55" ref="W55"/>
    <hyperlink r:id="rId56" ref="W56"/>
    <hyperlink r:id="rId57" ref="W57"/>
    <hyperlink r:id="rId58" ref="W58"/>
    <hyperlink r:id="rId59" ref="W59"/>
    <hyperlink r:id="rId60" ref="W60"/>
    <hyperlink r:id="rId61" ref="W61"/>
    <hyperlink r:id="rId62" ref="W62"/>
    <hyperlink r:id="rId63" ref="W63"/>
    <hyperlink r:id="rId64" ref="W64"/>
    <hyperlink r:id="rId65" ref="W66"/>
    <hyperlink r:id="rId66" ref="W67"/>
    <hyperlink r:id="rId67" ref="W68"/>
    <hyperlink r:id="rId68" ref="W69"/>
    <hyperlink r:id="rId69" ref="W70"/>
    <hyperlink r:id="rId70" ref="W71"/>
    <hyperlink r:id="rId71" ref="W72"/>
    <hyperlink r:id="rId72" ref="W73"/>
    <hyperlink r:id="rId73" ref="W74"/>
    <hyperlink r:id="rId74" ref="W75"/>
    <hyperlink r:id="rId75" ref="W76"/>
    <hyperlink r:id="rId76" ref="W77"/>
    <hyperlink r:id="rId77" ref="W78"/>
    <hyperlink r:id="rId78" ref="W79"/>
    <hyperlink r:id="rId79" ref="W80"/>
    <hyperlink r:id="rId80" ref="W81"/>
    <hyperlink r:id="rId81" ref="W82"/>
    <hyperlink r:id="rId82" ref="W83"/>
    <hyperlink r:id="rId83" ref="W84"/>
    <hyperlink r:id="rId84" ref="W86"/>
    <hyperlink r:id="rId85" ref="W87"/>
    <hyperlink r:id="rId86" ref="W88"/>
    <hyperlink r:id="rId87" ref="W89"/>
    <hyperlink r:id="rId88" ref="W90"/>
    <hyperlink r:id="rId89" ref="W91"/>
    <hyperlink r:id="rId90" ref="W92"/>
    <hyperlink r:id="rId91" ref="W93"/>
    <hyperlink r:id="rId92" ref="W94"/>
    <hyperlink r:id="rId93" ref="W95"/>
    <hyperlink r:id="rId94" ref="W96"/>
    <hyperlink r:id="rId95" ref="W97"/>
    <hyperlink r:id="rId96" ref="W98"/>
    <hyperlink r:id="rId97" ref="W99"/>
    <hyperlink r:id="rId98" ref="W100"/>
    <hyperlink r:id="rId99" ref="W101"/>
    <hyperlink r:id="rId100" ref="W102"/>
    <hyperlink r:id="rId101" ref="W103"/>
    <hyperlink r:id="rId102" ref="W104"/>
    <hyperlink r:id="rId103" ref="W105"/>
    <hyperlink r:id="rId104" ref="W106"/>
  </hyperlinks>
  <drawing r:id="rId105"/>
  <legacyDrawing r:id="rId106"/>
</worksheet>
</file>